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3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Data\Guts\Retirement Calculator\Regular FERS\"/>
    </mc:Choice>
  </mc:AlternateContent>
  <xr:revisionPtr revIDLastSave="0" documentId="13_ncr:1_{69FF2101-4E23-417C-84BC-EBCFC518248C}" xr6:coauthVersionLast="47" xr6:coauthVersionMax="47" xr10:uidLastSave="{00000000-0000-0000-0000-000000000000}"/>
  <bookViews>
    <workbookView xWindow="-120" yWindow="195" windowWidth="29040" windowHeight="17325" tabRatio="955" xr2:uid="{00000000-000D-0000-FFFF-FFFF00000000}"/>
  </bookViews>
  <sheets>
    <sheet name="Basic Calculator" sheetId="1" r:id="rId1"/>
    <sheet name="Income Comparison" sheetId="8" r:id="rId2"/>
    <sheet name="TSP Annual Balance After Retire" sheetId="4" r:id="rId3"/>
    <sheet name="Total Payments After Retire" sheetId="15" r:id="rId4"/>
    <sheet name="TSP Historical Rates of Return" sheetId="5" r:id="rId5"/>
    <sheet name="Min Withdrawl Factors" sheetId="11" r:id="rId6"/>
    <sheet name="SL Conversion Chart" sheetId="14" r:id="rId7"/>
    <sheet name="Hours per Week Chart" sheetId="7" r:id="rId8"/>
    <sheet name="GS Pay Scale" sheetId="9" r:id="rId9"/>
    <sheet name="Websites" sheetId="10" r:id="rId10"/>
    <sheet name="New Year Data" sheetId="6" r:id="rId11"/>
    <sheet name="SL Calculations" sheetId="3" r:id="rId12"/>
    <sheet name="Updates" sheetId="16" state="hidden" r:id="rId13"/>
  </sheets>
  <definedNames>
    <definedName name="_xlnm._FilterDatabase" localSheetId="8" hidden="1">'GS Pay Scale'!$D$2:$E$2</definedName>
    <definedName name="ALLLEO">'GS Pay Scale'!$D$2:$AI$722</definedName>
    <definedName name="_xlnm.Print_Area" localSheetId="0">'Basic Calculator'!$A$1:$K$57</definedName>
    <definedName name="_xlnm.Print_Area" localSheetId="7">'Hours per Week Chart'!$A$1:$H$136</definedName>
    <definedName name="_xlnm.Print_Area" localSheetId="1">'Income Comparison'!$A$1:$H$54</definedName>
    <definedName name="_xlnm.Print_Area" localSheetId="5">'Min Withdrawl Factors'!$A$1:$C$50</definedName>
    <definedName name="_xlnm.Print_Area" localSheetId="3">'Total Payments After Retire'!$A$1:$G$59</definedName>
    <definedName name="_xlnm.Print_Area" localSheetId="2">'TSP Annual Balance After Retire'!$A$1:$H$59</definedName>
    <definedName name="_xlnm.Print_Titles" localSheetId="7">'Hours per Week Chart'!$1:$4</definedName>
    <definedName name="_xlnm.Print_Titles" localSheetId="6">'SL Conversion Chart'!$1:$3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6" i="1" l="1"/>
  <c r="AO7" i="1"/>
  <c r="AO5" i="1"/>
  <c r="Y52" i="5"/>
  <c r="X52" i="5"/>
  <c r="U52" i="5"/>
  <c r="T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B52" i="5"/>
  <c r="A887" i="9"/>
  <c r="A886" i="9"/>
  <c r="A885" i="9"/>
  <c r="A884" i="9"/>
  <c r="A883" i="9"/>
  <c r="A882" i="9"/>
  <c r="A881" i="9"/>
  <c r="A880" i="9"/>
  <c r="A879" i="9"/>
  <c r="A878" i="9"/>
  <c r="A877" i="9"/>
  <c r="A876" i="9"/>
  <c r="A875" i="9"/>
  <c r="A874" i="9"/>
  <c r="A873" i="9"/>
  <c r="A872" i="9"/>
  <c r="A871" i="9"/>
  <c r="A870" i="9"/>
  <c r="A869" i="9"/>
  <c r="A868" i="9"/>
  <c r="A867" i="9"/>
  <c r="A866" i="9"/>
  <c r="A865" i="9"/>
  <c r="A864" i="9"/>
  <c r="A863" i="9"/>
  <c r="A862" i="9"/>
  <c r="A861" i="9"/>
  <c r="A860" i="9"/>
  <c r="A859" i="9"/>
  <c r="A858" i="9"/>
  <c r="A857" i="9"/>
  <c r="A856" i="9"/>
  <c r="A855" i="9"/>
  <c r="A854" i="9"/>
  <c r="A853" i="9"/>
  <c r="A852" i="9"/>
  <c r="A851" i="9"/>
  <c r="A850" i="9"/>
  <c r="A849" i="9"/>
  <c r="A848" i="9"/>
  <c r="A847" i="9"/>
  <c r="A846" i="9"/>
  <c r="A845" i="9"/>
  <c r="A844" i="9"/>
  <c r="A843" i="9"/>
  <c r="A842" i="9"/>
  <c r="A841" i="9"/>
  <c r="A840" i="9"/>
  <c r="A839" i="9"/>
  <c r="A838" i="9"/>
  <c r="A837" i="9"/>
  <c r="A836" i="9"/>
  <c r="A835" i="9"/>
  <c r="A834" i="9"/>
  <c r="A833" i="9"/>
  <c r="A832" i="9"/>
  <c r="A831" i="9"/>
  <c r="A830" i="9"/>
  <c r="A829" i="9"/>
  <c r="A828" i="9"/>
  <c r="A827" i="9"/>
  <c r="A826" i="9"/>
  <c r="A825" i="9"/>
  <c r="A824" i="9"/>
  <c r="A823" i="9"/>
  <c r="A822" i="9"/>
  <c r="A821" i="9"/>
  <c r="A820" i="9"/>
  <c r="A819" i="9"/>
  <c r="A818" i="9"/>
  <c r="A817" i="9"/>
  <c r="A816" i="9"/>
  <c r="A815" i="9"/>
  <c r="A814" i="9"/>
  <c r="A813" i="9"/>
  <c r="A812" i="9"/>
  <c r="A811" i="9"/>
  <c r="A810" i="9"/>
  <c r="A809" i="9"/>
  <c r="A808" i="9"/>
  <c r="A807" i="9"/>
  <c r="A806" i="9"/>
  <c r="A805" i="9"/>
  <c r="A804" i="9"/>
  <c r="A803" i="9"/>
  <c r="A802" i="9"/>
  <c r="A801" i="9"/>
  <c r="A800" i="9"/>
  <c r="A799" i="9"/>
  <c r="A798" i="9"/>
  <c r="A797" i="9"/>
  <c r="A796" i="9"/>
  <c r="A795" i="9"/>
  <c r="A794" i="9"/>
  <c r="A793" i="9"/>
  <c r="A792" i="9"/>
  <c r="A791" i="9"/>
  <c r="A790" i="9"/>
  <c r="A789" i="9"/>
  <c r="A788" i="9"/>
  <c r="A787" i="9"/>
  <c r="A786" i="9"/>
  <c r="A785" i="9"/>
  <c r="A784" i="9"/>
  <c r="A783" i="9"/>
  <c r="A782" i="9"/>
  <c r="A781" i="9"/>
  <c r="A780" i="9"/>
  <c r="A779" i="9"/>
  <c r="A778" i="9"/>
  <c r="A777" i="9"/>
  <c r="A776" i="9"/>
  <c r="A775" i="9"/>
  <c r="A774" i="9"/>
  <c r="A773" i="9"/>
  <c r="A772" i="9"/>
  <c r="A771" i="9"/>
  <c r="A770" i="9"/>
  <c r="A769" i="9"/>
  <c r="A768" i="9"/>
  <c r="A767" i="9"/>
  <c r="A766" i="9"/>
  <c r="A765" i="9"/>
  <c r="A764" i="9"/>
  <c r="A763" i="9"/>
  <c r="A762" i="9"/>
  <c r="A761" i="9"/>
  <c r="A760" i="9"/>
  <c r="A759" i="9"/>
  <c r="A758" i="9"/>
  <c r="A757" i="9"/>
  <c r="A756" i="9"/>
  <c r="A755" i="9"/>
  <c r="A754" i="9"/>
  <c r="A753" i="9"/>
  <c r="A752" i="9"/>
  <c r="A751" i="9"/>
  <c r="A750" i="9"/>
  <c r="A749" i="9"/>
  <c r="A748" i="9"/>
  <c r="A747" i="9"/>
  <c r="A746" i="9"/>
  <c r="A745" i="9"/>
  <c r="A744" i="9"/>
  <c r="A743" i="9"/>
  <c r="A742" i="9"/>
  <c r="A741" i="9"/>
  <c r="A740" i="9"/>
  <c r="A739" i="9"/>
  <c r="A738" i="9"/>
  <c r="A737" i="9"/>
  <c r="A736" i="9"/>
  <c r="A735" i="9"/>
  <c r="A734" i="9"/>
  <c r="A733" i="9"/>
  <c r="A732" i="9"/>
  <c r="A731" i="9"/>
  <c r="A730" i="9"/>
  <c r="A729" i="9"/>
  <c r="A728" i="9"/>
  <c r="A727" i="9"/>
  <c r="A726" i="9"/>
  <c r="A725" i="9"/>
  <c r="A724" i="9"/>
  <c r="A723" i="9"/>
  <c r="A722" i="9"/>
  <c r="A721" i="9"/>
  <c r="A720" i="9"/>
  <c r="A719" i="9"/>
  <c r="A718" i="9"/>
  <c r="A717" i="9"/>
  <c r="A716" i="9"/>
  <c r="A715" i="9"/>
  <c r="A714" i="9"/>
  <c r="A713" i="9"/>
  <c r="A712" i="9"/>
  <c r="A711" i="9"/>
  <c r="A710" i="9"/>
  <c r="A709" i="9"/>
  <c r="A708" i="9"/>
  <c r="A707" i="9"/>
  <c r="A706" i="9"/>
  <c r="A705" i="9"/>
  <c r="A704" i="9"/>
  <c r="A703" i="9"/>
  <c r="A702" i="9"/>
  <c r="A701" i="9"/>
  <c r="A700" i="9"/>
  <c r="A699" i="9"/>
  <c r="A698" i="9"/>
  <c r="A697" i="9"/>
  <c r="A696" i="9"/>
  <c r="A695" i="9"/>
  <c r="A694" i="9"/>
  <c r="A693" i="9"/>
  <c r="A692" i="9"/>
  <c r="A691" i="9"/>
  <c r="A690" i="9"/>
  <c r="A689" i="9"/>
  <c r="A688" i="9"/>
  <c r="A687" i="9"/>
  <c r="A686" i="9"/>
  <c r="A685" i="9"/>
  <c r="A684" i="9"/>
  <c r="A683" i="9"/>
  <c r="A682" i="9"/>
  <c r="A681" i="9"/>
  <c r="A680" i="9"/>
  <c r="A679" i="9"/>
  <c r="A678" i="9"/>
  <c r="A677" i="9"/>
  <c r="A676" i="9"/>
  <c r="A675" i="9"/>
  <c r="A674" i="9"/>
  <c r="A673" i="9"/>
  <c r="A672" i="9"/>
  <c r="A671" i="9"/>
  <c r="A670" i="9"/>
  <c r="A669" i="9"/>
  <c r="A668" i="9"/>
  <c r="A667" i="9"/>
  <c r="A666" i="9"/>
  <c r="A665" i="9"/>
  <c r="A664" i="9"/>
  <c r="A663" i="9"/>
  <c r="A662" i="9"/>
  <c r="A661" i="9"/>
  <c r="A660" i="9"/>
  <c r="A659" i="9"/>
  <c r="A658" i="9"/>
  <c r="A657" i="9"/>
  <c r="A656" i="9"/>
  <c r="A655" i="9"/>
  <c r="A654" i="9"/>
  <c r="A653" i="9"/>
  <c r="A652" i="9"/>
  <c r="A651" i="9"/>
  <c r="A650" i="9"/>
  <c r="A649" i="9"/>
  <c r="A648" i="9"/>
  <c r="A647" i="9"/>
  <c r="A646" i="9"/>
  <c r="A645" i="9"/>
  <c r="A644" i="9"/>
  <c r="A643" i="9"/>
  <c r="A642" i="9"/>
  <c r="A641" i="9"/>
  <c r="A640" i="9"/>
  <c r="A639" i="9"/>
  <c r="A638" i="9"/>
  <c r="A637" i="9"/>
  <c r="A636" i="9"/>
  <c r="A635" i="9"/>
  <c r="A634" i="9"/>
  <c r="A633" i="9"/>
  <c r="A632" i="9"/>
  <c r="A631" i="9"/>
  <c r="A630" i="9"/>
  <c r="A629" i="9"/>
  <c r="A628" i="9"/>
  <c r="A627" i="9"/>
  <c r="A626" i="9"/>
  <c r="A625" i="9"/>
  <c r="A624" i="9"/>
  <c r="A623" i="9"/>
  <c r="A622" i="9"/>
  <c r="A621" i="9"/>
  <c r="A620" i="9"/>
  <c r="A619" i="9"/>
  <c r="A618" i="9"/>
  <c r="A617" i="9"/>
  <c r="A616" i="9"/>
  <c r="A615" i="9"/>
  <c r="A614" i="9"/>
  <c r="A613" i="9"/>
  <c r="A612" i="9"/>
  <c r="A611" i="9"/>
  <c r="A610" i="9"/>
  <c r="A609" i="9"/>
  <c r="A608" i="9"/>
  <c r="A607" i="9"/>
  <c r="A606" i="9"/>
  <c r="A605" i="9"/>
  <c r="A604" i="9"/>
  <c r="A603" i="9"/>
  <c r="A602" i="9"/>
  <c r="A601" i="9"/>
  <c r="A600" i="9"/>
  <c r="A599" i="9"/>
  <c r="A598" i="9"/>
  <c r="A597" i="9"/>
  <c r="A596" i="9"/>
  <c r="A595" i="9"/>
  <c r="A594" i="9"/>
  <c r="A593" i="9"/>
  <c r="A592" i="9"/>
  <c r="A591" i="9"/>
  <c r="A590" i="9"/>
  <c r="A589" i="9"/>
  <c r="A588" i="9"/>
  <c r="A587" i="9"/>
  <c r="A586" i="9"/>
  <c r="A585" i="9"/>
  <c r="A584" i="9"/>
  <c r="A583" i="9"/>
  <c r="A582" i="9"/>
  <c r="A581" i="9"/>
  <c r="A580" i="9"/>
  <c r="A579" i="9"/>
  <c r="A578" i="9"/>
  <c r="A577" i="9"/>
  <c r="A576" i="9"/>
  <c r="A575" i="9"/>
  <c r="A574" i="9"/>
  <c r="A573" i="9"/>
  <c r="A572" i="9"/>
  <c r="A571" i="9"/>
  <c r="A570" i="9"/>
  <c r="A569" i="9"/>
  <c r="A568" i="9"/>
  <c r="A567" i="9"/>
  <c r="A566" i="9"/>
  <c r="A565" i="9"/>
  <c r="A564" i="9"/>
  <c r="A563" i="9"/>
  <c r="A562" i="9"/>
  <c r="A561" i="9"/>
  <c r="A560" i="9"/>
  <c r="A559" i="9"/>
  <c r="A558" i="9"/>
  <c r="A557" i="9"/>
  <c r="A556" i="9"/>
  <c r="A555" i="9"/>
  <c r="A554" i="9"/>
  <c r="A553" i="9"/>
  <c r="A552" i="9"/>
  <c r="A551" i="9"/>
  <c r="A550" i="9"/>
  <c r="A549" i="9"/>
  <c r="A548" i="9"/>
  <c r="A547" i="9"/>
  <c r="A546" i="9"/>
  <c r="A545" i="9"/>
  <c r="A544" i="9"/>
  <c r="A543" i="9"/>
  <c r="A542" i="9"/>
  <c r="A541" i="9"/>
  <c r="A540" i="9"/>
  <c r="A539" i="9"/>
  <c r="A538" i="9"/>
  <c r="A537" i="9"/>
  <c r="A536" i="9"/>
  <c r="A535" i="9"/>
  <c r="A534" i="9"/>
  <c r="A533" i="9"/>
  <c r="A532" i="9"/>
  <c r="A531" i="9"/>
  <c r="A530" i="9"/>
  <c r="A529" i="9"/>
  <c r="A528" i="9"/>
  <c r="A527" i="9"/>
  <c r="A526" i="9"/>
  <c r="A525" i="9"/>
  <c r="A524" i="9"/>
  <c r="A523" i="9"/>
  <c r="A522" i="9"/>
  <c r="A521" i="9"/>
  <c r="A520" i="9"/>
  <c r="A519" i="9"/>
  <c r="A518" i="9"/>
  <c r="A517" i="9"/>
  <c r="A516" i="9"/>
  <c r="A515" i="9"/>
  <c r="A514" i="9"/>
  <c r="A513" i="9"/>
  <c r="A512" i="9"/>
  <c r="A511" i="9"/>
  <c r="A510" i="9"/>
  <c r="A509" i="9"/>
  <c r="A508" i="9"/>
  <c r="A507" i="9"/>
  <c r="A506" i="9"/>
  <c r="A505" i="9"/>
  <c r="A504" i="9"/>
  <c r="A503" i="9"/>
  <c r="A502" i="9"/>
  <c r="A501" i="9"/>
  <c r="A500" i="9"/>
  <c r="A499" i="9"/>
  <c r="A498" i="9"/>
  <c r="A497" i="9"/>
  <c r="A496" i="9"/>
  <c r="A495" i="9"/>
  <c r="A494" i="9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9" i="9"/>
  <c r="A478" i="9"/>
  <c r="A477" i="9"/>
  <c r="A476" i="9"/>
  <c r="A475" i="9"/>
  <c r="A474" i="9"/>
  <c r="A473" i="9"/>
  <c r="A472" i="9"/>
  <c r="A471" i="9"/>
  <c r="A470" i="9"/>
  <c r="A469" i="9"/>
  <c r="A468" i="9"/>
  <c r="A467" i="9"/>
  <c r="A466" i="9"/>
  <c r="A465" i="9"/>
  <c r="A464" i="9"/>
  <c r="A463" i="9"/>
  <c r="A462" i="9"/>
  <c r="A461" i="9"/>
  <c r="A460" i="9"/>
  <c r="A459" i="9"/>
  <c r="A458" i="9"/>
  <c r="A457" i="9"/>
  <c r="A456" i="9"/>
  <c r="A455" i="9"/>
  <c r="A454" i="9"/>
  <c r="A453" i="9"/>
  <c r="A452" i="9"/>
  <c r="A451" i="9"/>
  <c r="A450" i="9"/>
  <c r="A449" i="9"/>
  <c r="A448" i="9"/>
  <c r="A447" i="9"/>
  <c r="A446" i="9"/>
  <c r="A445" i="9"/>
  <c r="A444" i="9"/>
  <c r="A443" i="9"/>
  <c r="A442" i="9"/>
  <c r="A441" i="9"/>
  <c r="A440" i="9"/>
  <c r="A439" i="9"/>
  <c r="A438" i="9"/>
  <c r="A437" i="9"/>
  <c r="A436" i="9"/>
  <c r="A435" i="9"/>
  <c r="A434" i="9"/>
  <c r="A433" i="9"/>
  <c r="A432" i="9"/>
  <c r="A431" i="9"/>
  <c r="A430" i="9"/>
  <c r="A429" i="9"/>
  <c r="A428" i="9"/>
  <c r="A427" i="9"/>
  <c r="A426" i="9"/>
  <c r="A425" i="9"/>
  <c r="A424" i="9"/>
  <c r="A423" i="9"/>
  <c r="A422" i="9"/>
  <c r="A421" i="9"/>
  <c r="A420" i="9"/>
  <c r="A419" i="9"/>
  <c r="A418" i="9"/>
  <c r="A417" i="9"/>
  <c r="A416" i="9"/>
  <c r="A415" i="9"/>
  <c r="A414" i="9"/>
  <c r="A413" i="9"/>
  <c r="A412" i="9"/>
  <c r="A411" i="9"/>
  <c r="A410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6" i="9"/>
  <c r="A395" i="9"/>
  <c r="A394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80" i="9"/>
  <c r="A379" i="9"/>
  <c r="A378" i="9"/>
  <c r="A377" i="9"/>
  <c r="A376" i="9"/>
  <c r="A375" i="9"/>
  <c r="A374" i="9"/>
  <c r="A373" i="9"/>
  <c r="A372" i="9"/>
  <c r="A371" i="9"/>
  <c r="A370" i="9"/>
  <c r="A369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55" i="9"/>
  <c r="A354" i="9"/>
  <c r="A353" i="9"/>
  <c r="A352" i="9"/>
  <c r="A351" i="9"/>
  <c r="A350" i="9"/>
  <c r="A349" i="9"/>
  <c r="A348" i="9"/>
  <c r="A347" i="9"/>
  <c r="A346" i="9"/>
  <c r="A345" i="9"/>
  <c r="A344" i="9"/>
  <c r="A343" i="9"/>
  <c r="A342" i="9"/>
  <c r="A341" i="9"/>
  <c r="A340" i="9"/>
  <c r="A339" i="9"/>
  <c r="A338" i="9"/>
  <c r="A337" i="9"/>
  <c r="A336" i="9"/>
  <c r="A335" i="9"/>
  <c r="A334" i="9"/>
  <c r="A333" i="9"/>
  <c r="A332" i="9"/>
  <c r="A331" i="9"/>
  <c r="A330" i="9"/>
  <c r="A329" i="9"/>
  <c r="A328" i="9"/>
  <c r="A327" i="9"/>
  <c r="A326" i="9"/>
  <c r="A325" i="9"/>
  <c r="A324" i="9"/>
  <c r="A323" i="9"/>
  <c r="A322" i="9"/>
  <c r="A321" i="9"/>
  <c r="A320" i="9"/>
  <c r="A319" i="9"/>
  <c r="A318" i="9"/>
  <c r="A317" i="9"/>
  <c r="A316" i="9"/>
  <c r="A315" i="9"/>
  <c r="A314" i="9"/>
  <c r="A313" i="9"/>
  <c r="A312" i="9"/>
  <c r="A311" i="9"/>
  <c r="A310" i="9"/>
  <c r="A309" i="9"/>
  <c r="A308" i="9"/>
  <c r="A307" i="9"/>
  <c r="A306" i="9"/>
  <c r="A305" i="9"/>
  <c r="A304" i="9"/>
  <c r="A303" i="9"/>
  <c r="A302" i="9"/>
  <c r="A301" i="9"/>
  <c r="A300" i="9"/>
  <c r="A299" i="9"/>
  <c r="A298" i="9"/>
  <c r="A297" i="9"/>
  <c r="A296" i="9"/>
  <c r="A295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5" i="9"/>
  <c r="A264" i="9"/>
  <c r="A263" i="9"/>
  <c r="A262" i="9"/>
  <c r="A261" i="9"/>
  <c r="A260" i="9"/>
  <c r="A259" i="9"/>
  <c r="A258" i="9"/>
  <c r="A257" i="9"/>
  <c r="A256" i="9"/>
  <c r="A255" i="9"/>
  <c r="A254" i="9"/>
  <c r="A253" i="9"/>
  <c r="A252" i="9"/>
  <c r="A251" i="9"/>
  <c r="A250" i="9"/>
  <c r="A249" i="9"/>
  <c r="A248" i="9"/>
  <c r="A247" i="9"/>
  <c r="A246" i="9"/>
  <c r="A245" i="9"/>
  <c r="A244" i="9"/>
  <c r="A243" i="9"/>
  <c r="A242" i="9"/>
  <c r="A241" i="9"/>
  <c r="A240" i="9"/>
  <c r="A239" i="9"/>
  <c r="A238" i="9"/>
  <c r="A237" i="9"/>
  <c r="A236" i="9"/>
  <c r="A235" i="9"/>
  <c r="A234" i="9"/>
  <c r="A233" i="9"/>
  <c r="A232" i="9"/>
  <c r="A231" i="9"/>
  <c r="A230" i="9"/>
  <c r="A229" i="9"/>
  <c r="A228" i="9"/>
  <c r="A227" i="9"/>
  <c r="A226" i="9"/>
  <c r="A225" i="9"/>
  <c r="A224" i="9"/>
  <c r="A223" i="9"/>
  <c r="A222" i="9"/>
  <c r="A221" i="9"/>
  <c r="A220" i="9"/>
  <c r="A219" i="9"/>
  <c r="A218" i="9"/>
  <c r="A217" i="9"/>
  <c r="A216" i="9"/>
  <c r="A215" i="9"/>
  <c r="A214" i="9"/>
  <c r="A213" i="9"/>
  <c r="A212" i="9"/>
  <c r="A211" i="9"/>
  <c r="A210" i="9"/>
  <c r="A209" i="9"/>
  <c r="A208" i="9"/>
  <c r="A207" i="9"/>
  <c r="A206" i="9"/>
  <c r="A205" i="9"/>
  <c r="A204" i="9"/>
  <c r="A203" i="9"/>
  <c r="A202" i="9"/>
  <c r="A201" i="9"/>
  <c r="A200" i="9"/>
  <c r="A199" i="9"/>
  <c r="A198" i="9"/>
  <c r="A197" i="9"/>
  <c r="A196" i="9"/>
  <c r="A195" i="9"/>
  <c r="A194" i="9"/>
  <c r="A193" i="9"/>
  <c r="A192" i="9"/>
  <c r="A191" i="9"/>
  <c r="A190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B828" i="9"/>
  <c r="C828" i="9" s="1"/>
  <c r="B829" i="9"/>
  <c r="B830" i="9"/>
  <c r="B831" i="9"/>
  <c r="B832" i="9"/>
  <c r="B833" i="9"/>
  <c r="B834" i="9"/>
  <c r="B835" i="9"/>
  <c r="B836" i="9"/>
  <c r="C836" i="9" s="1"/>
  <c r="B837" i="9"/>
  <c r="B838" i="9"/>
  <c r="B839" i="9"/>
  <c r="B840" i="9"/>
  <c r="B841" i="9"/>
  <c r="B842" i="9"/>
  <c r="B843" i="9"/>
  <c r="B844" i="9"/>
  <c r="C844" i="9" s="1"/>
  <c r="B845" i="9"/>
  <c r="B846" i="9"/>
  <c r="B847" i="9"/>
  <c r="B848" i="9"/>
  <c r="B849" i="9"/>
  <c r="B850" i="9"/>
  <c r="B851" i="9"/>
  <c r="B852" i="9"/>
  <c r="C852" i="9" s="1"/>
  <c r="B853" i="9"/>
  <c r="B854" i="9"/>
  <c r="B855" i="9"/>
  <c r="B856" i="9"/>
  <c r="B857" i="9"/>
  <c r="B858" i="9"/>
  <c r="B859" i="9"/>
  <c r="B860" i="9"/>
  <c r="C860" i="9" s="1"/>
  <c r="B861" i="9"/>
  <c r="B862" i="9"/>
  <c r="B863" i="9"/>
  <c r="B864" i="9"/>
  <c r="B865" i="9"/>
  <c r="B866" i="9"/>
  <c r="B867" i="9"/>
  <c r="B868" i="9"/>
  <c r="C868" i="9" s="1"/>
  <c r="B869" i="9"/>
  <c r="B870" i="9"/>
  <c r="B871" i="9"/>
  <c r="B872" i="9"/>
  <c r="B873" i="9"/>
  <c r="B874" i="9"/>
  <c r="B875" i="9"/>
  <c r="B876" i="9"/>
  <c r="C876" i="9" s="1"/>
  <c r="B877" i="9"/>
  <c r="B878" i="9"/>
  <c r="B879" i="9"/>
  <c r="B880" i="9"/>
  <c r="B881" i="9"/>
  <c r="B882" i="9"/>
  <c r="B883" i="9"/>
  <c r="B884" i="9"/>
  <c r="C884" i="9" s="1"/>
  <c r="B885" i="9"/>
  <c r="B886" i="9"/>
  <c r="B887" i="9"/>
  <c r="C870" i="9" l="1"/>
  <c r="C854" i="9"/>
  <c r="C830" i="9"/>
  <c r="C878" i="9"/>
  <c r="C862" i="9"/>
  <c r="C846" i="9"/>
  <c r="C838" i="9"/>
  <c r="C886" i="9"/>
  <c r="C832" i="9"/>
  <c r="C848" i="9"/>
  <c r="C881" i="9"/>
  <c r="C850" i="9"/>
  <c r="C874" i="9"/>
  <c r="C882" i="9"/>
  <c r="C858" i="9"/>
  <c r="C840" i="9"/>
  <c r="C856" i="9"/>
  <c r="C864" i="9"/>
  <c r="C872" i="9"/>
  <c r="C880" i="9"/>
  <c r="C866" i="9"/>
  <c r="C834" i="9"/>
  <c r="C842" i="9"/>
  <c r="A1" i="9"/>
  <c r="AG15" i="1"/>
  <c r="C877" i="9"/>
  <c r="C869" i="9"/>
  <c r="C861" i="9"/>
  <c r="C853" i="9"/>
  <c r="C845" i="9"/>
  <c r="C837" i="9"/>
  <c r="C833" i="9"/>
  <c r="C829" i="9"/>
  <c r="C885" i="9"/>
  <c r="C887" i="9"/>
  <c r="C879" i="9"/>
  <c r="C871" i="9"/>
  <c r="C863" i="9"/>
  <c r="C855" i="9"/>
  <c r="C847" i="9"/>
  <c r="C843" i="9"/>
  <c r="C839" i="9"/>
  <c r="C835" i="9"/>
  <c r="C831" i="9"/>
  <c r="C851" i="9"/>
  <c r="C857" i="9"/>
  <c r="C849" i="9"/>
  <c r="C841" i="9"/>
  <c r="C883" i="9"/>
  <c r="C875" i="9"/>
  <c r="C867" i="9"/>
  <c r="C859" i="9"/>
  <c r="C873" i="9"/>
  <c r="C865" i="9"/>
  <c r="AE43" i="5"/>
  <c r="AD43" i="5"/>
  <c r="AC43" i="5"/>
  <c r="AB43" i="5"/>
  <c r="AA43" i="5"/>
  <c r="Z43" i="5"/>
  <c r="W43" i="5"/>
  <c r="V43" i="5"/>
  <c r="S43" i="5"/>
  <c r="R43" i="5"/>
  <c r="C48" i="11" l="1"/>
  <c r="C49" i="11"/>
  <c r="F4" i="15" l="1"/>
  <c r="J37" i="1" l="1"/>
  <c r="J8" i="1" l="1"/>
  <c r="AN7" i="1"/>
  <c r="AM7" i="1"/>
  <c r="K8" i="1"/>
  <c r="B813" i="9" l="1"/>
  <c r="B814" i="9"/>
  <c r="B815" i="9"/>
  <c r="B816" i="9"/>
  <c r="B817" i="9"/>
  <c r="B818" i="9"/>
  <c r="B819" i="9"/>
  <c r="B820" i="9"/>
  <c r="B821" i="9"/>
  <c r="B822" i="9"/>
  <c r="B823" i="9"/>
  <c r="B824" i="9"/>
  <c r="B825" i="9"/>
  <c r="B826" i="9"/>
  <c r="B827" i="9"/>
  <c r="C825" i="9" l="1"/>
  <c r="C823" i="9"/>
  <c r="C821" i="9"/>
  <c r="C819" i="9"/>
  <c r="C827" i="9"/>
  <c r="C817" i="9"/>
  <c r="C815" i="9"/>
  <c r="C813" i="9"/>
  <c r="C824" i="9"/>
  <c r="C820" i="9"/>
  <c r="C816" i="9"/>
  <c r="C826" i="9"/>
  <c r="C822" i="9"/>
  <c r="C818" i="9"/>
  <c r="C814" i="9"/>
  <c r="A8" i="15"/>
  <c r="D8" i="15"/>
  <c r="O32" i="1" l="1"/>
  <c r="AM5" i="1" l="1"/>
  <c r="AN5" i="1"/>
  <c r="AN18" i="1" l="1"/>
  <c r="AM18" i="1"/>
  <c r="AM12" i="1"/>
  <c r="C14" i="15" l="1"/>
  <c r="C15" i="15" l="1"/>
  <c r="I15" i="15" s="1"/>
  <c r="C16" i="15" l="1"/>
  <c r="I16" i="15" s="1"/>
  <c r="J25" i="1"/>
  <c r="K26" i="1" l="1"/>
  <c r="AD9" i="1"/>
  <c r="K9" i="1"/>
  <c r="J24" i="1"/>
  <c r="E14" i="15" s="1"/>
  <c r="C17" i="15"/>
  <c r="I17" i="15" s="1"/>
  <c r="B723" i="9"/>
  <c r="B724" i="9"/>
  <c r="B725" i="9"/>
  <c r="B726" i="9"/>
  <c r="B727" i="9"/>
  <c r="B728" i="9"/>
  <c r="B729" i="9"/>
  <c r="B730" i="9"/>
  <c r="B731" i="9"/>
  <c r="B732" i="9"/>
  <c r="B733" i="9"/>
  <c r="B734" i="9"/>
  <c r="B735" i="9"/>
  <c r="B736" i="9"/>
  <c r="B737" i="9"/>
  <c r="B738" i="9"/>
  <c r="B739" i="9"/>
  <c r="B740" i="9"/>
  <c r="B741" i="9"/>
  <c r="B742" i="9"/>
  <c r="B743" i="9"/>
  <c r="B744" i="9"/>
  <c r="B745" i="9"/>
  <c r="B746" i="9"/>
  <c r="B747" i="9"/>
  <c r="B748" i="9"/>
  <c r="B749" i="9"/>
  <c r="B750" i="9"/>
  <c r="B751" i="9"/>
  <c r="B752" i="9"/>
  <c r="B753" i="9"/>
  <c r="B754" i="9"/>
  <c r="B755" i="9"/>
  <c r="B756" i="9"/>
  <c r="B757" i="9"/>
  <c r="B758" i="9"/>
  <c r="B759" i="9"/>
  <c r="B760" i="9"/>
  <c r="B761" i="9"/>
  <c r="B762" i="9"/>
  <c r="B763" i="9"/>
  <c r="B764" i="9"/>
  <c r="B765" i="9"/>
  <c r="B766" i="9"/>
  <c r="B767" i="9"/>
  <c r="B768" i="9"/>
  <c r="B769" i="9"/>
  <c r="B770" i="9"/>
  <c r="C770" i="9" s="1"/>
  <c r="B771" i="9"/>
  <c r="B772" i="9"/>
  <c r="C772" i="9" s="1"/>
  <c r="B773" i="9"/>
  <c r="B774" i="9"/>
  <c r="C774" i="9" s="1"/>
  <c r="B775" i="9"/>
  <c r="B776" i="9"/>
  <c r="C776" i="9" s="1"/>
  <c r="B777" i="9"/>
  <c r="B778" i="9"/>
  <c r="C778" i="9" s="1"/>
  <c r="B779" i="9"/>
  <c r="B780" i="9"/>
  <c r="C780" i="9" s="1"/>
  <c r="B781" i="9"/>
  <c r="B782" i="9"/>
  <c r="C782" i="9" s="1"/>
  <c r="B783" i="9"/>
  <c r="B784" i="9"/>
  <c r="C784" i="9" s="1"/>
  <c r="B785" i="9"/>
  <c r="B786" i="9"/>
  <c r="C786" i="9" s="1"/>
  <c r="B787" i="9"/>
  <c r="B788" i="9"/>
  <c r="C788" i="9" s="1"/>
  <c r="B789" i="9"/>
  <c r="B790" i="9"/>
  <c r="C790" i="9" s="1"/>
  <c r="B791" i="9"/>
  <c r="B792" i="9"/>
  <c r="C792" i="9" s="1"/>
  <c r="B793" i="9"/>
  <c r="B794" i="9"/>
  <c r="C794" i="9" s="1"/>
  <c r="B795" i="9"/>
  <c r="B796" i="9"/>
  <c r="C796" i="9" s="1"/>
  <c r="B797" i="9"/>
  <c r="B798" i="9"/>
  <c r="C798" i="9" s="1"/>
  <c r="B799" i="9"/>
  <c r="B800" i="9"/>
  <c r="C800" i="9" s="1"/>
  <c r="B801" i="9"/>
  <c r="B802" i="9"/>
  <c r="B803" i="9"/>
  <c r="B804" i="9"/>
  <c r="B805" i="9"/>
  <c r="B806" i="9"/>
  <c r="B807" i="9"/>
  <c r="B808" i="9"/>
  <c r="B809" i="9"/>
  <c r="B810" i="9"/>
  <c r="B811" i="9"/>
  <c r="B812" i="9"/>
  <c r="J27" i="1" l="1"/>
  <c r="K28" i="1" s="1"/>
  <c r="AD28" i="1" s="1"/>
  <c r="C18" i="15"/>
  <c r="I18" i="15" s="1"/>
  <c r="C802" i="9"/>
  <c r="C812" i="9"/>
  <c r="C810" i="9"/>
  <c r="C808" i="9"/>
  <c r="C806" i="9"/>
  <c r="C804" i="9"/>
  <c r="C768" i="9"/>
  <c r="C766" i="9"/>
  <c r="C764" i="9"/>
  <c r="C762" i="9"/>
  <c r="C760" i="9"/>
  <c r="C758" i="9"/>
  <c r="C756" i="9"/>
  <c r="C754" i="9"/>
  <c r="C752" i="9"/>
  <c r="C750" i="9"/>
  <c r="C748" i="9"/>
  <c r="C746" i="9"/>
  <c r="C744" i="9"/>
  <c r="C742" i="9"/>
  <c r="C740" i="9"/>
  <c r="C738" i="9"/>
  <c r="C736" i="9"/>
  <c r="C734" i="9"/>
  <c r="C732" i="9"/>
  <c r="C730" i="9"/>
  <c r="C728" i="9"/>
  <c r="C726" i="9"/>
  <c r="C724" i="9"/>
  <c r="C811" i="9"/>
  <c r="C807" i="9"/>
  <c r="C803" i="9"/>
  <c r="C799" i="9"/>
  <c r="C795" i="9"/>
  <c r="C791" i="9"/>
  <c r="C787" i="9"/>
  <c r="C783" i="9"/>
  <c r="C779" i="9"/>
  <c r="C775" i="9"/>
  <c r="C771" i="9"/>
  <c r="C767" i="9"/>
  <c r="C763" i="9"/>
  <c r="C759" i="9"/>
  <c r="C755" i="9"/>
  <c r="C751" i="9"/>
  <c r="C747" i="9"/>
  <c r="C743" i="9"/>
  <c r="C739" i="9"/>
  <c r="C735" i="9"/>
  <c r="C731" i="9"/>
  <c r="C727" i="9"/>
  <c r="C723" i="9"/>
  <c r="C809" i="9"/>
  <c r="C805" i="9"/>
  <c r="C801" i="9"/>
  <c r="C797" i="9"/>
  <c r="C793" i="9"/>
  <c r="C789" i="9"/>
  <c r="C785" i="9"/>
  <c r="C781" i="9"/>
  <c r="C777" i="9"/>
  <c r="C773" i="9"/>
  <c r="C769" i="9"/>
  <c r="C765" i="9"/>
  <c r="C761" i="9"/>
  <c r="C757" i="9"/>
  <c r="C753" i="9"/>
  <c r="C749" i="9"/>
  <c r="C745" i="9"/>
  <c r="C741" i="9"/>
  <c r="C737" i="9"/>
  <c r="C733" i="9"/>
  <c r="C729" i="9"/>
  <c r="C725" i="9"/>
  <c r="C19" i="15" l="1"/>
  <c r="I19" i="15" s="1"/>
  <c r="B5" i="14"/>
  <c r="B363" i="14"/>
  <c r="B362" i="14"/>
  <c r="B361" i="14"/>
  <c r="B360" i="14"/>
  <c r="B359" i="14"/>
  <c r="B358" i="14"/>
  <c r="B357" i="14"/>
  <c r="B356" i="14"/>
  <c r="B355" i="14"/>
  <c r="B354" i="14"/>
  <c r="B353" i="14"/>
  <c r="B352" i="14"/>
  <c r="B351" i="14"/>
  <c r="B350" i="14"/>
  <c r="B349" i="14"/>
  <c r="B348" i="14"/>
  <c r="B347" i="14"/>
  <c r="B346" i="14"/>
  <c r="B345" i="14"/>
  <c r="B344" i="14"/>
  <c r="B343" i="14"/>
  <c r="B342" i="14"/>
  <c r="B341" i="14"/>
  <c r="B340" i="14"/>
  <c r="B339" i="14"/>
  <c r="B338" i="14"/>
  <c r="B337" i="14"/>
  <c r="B336" i="14"/>
  <c r="B335" i="14"/>
  <c r="B334" i="14"/>
  <c r="B333" i="14"/>
  <c r="B332" i="14"/>
  <c r="B331" i="14"/>
  <c r="B330" i="14"/>
  <c r="B329" i="14"/>
  <c r="B328" i="14"/>
  <c r="B327" i="14"/>
  <c r="B326" i="14"/>
  <c r="B325" i="14"/>
  <c r="B324" i="14"/>
  <c r="B323" i="14"/>
  <c r="B322" i="14"/>
  <c r="B321" i="14"/>
  <c r="B320" i="14"/>
  <c r="B319" i="14"/>
  <c r="B318" i="14"/>
  <c r="B317" i="14"/>
  <c r="B316" i="14"/>
  <c r="B315" i="14"/>
  <c r="B314" i="14"/>
  <c r="B313" i="14"/>
  <c r="B312" i="14"/>
  <c r="B311" i="14"/>
  <c r="B310" i="14"/>
  <c r="B309" i="14"/>
  <c r="B308" i="14"/>
  <c r="B307" i="14"/>
  <c r="B306" i="14"/>
  <c r="B305" i="14"/>
  <c r="B304" i="14"/>
  <c r="B303" i="14"/>
  <c r="B302" i="14"/>
  <c r="B301" i="14"/>
  <c r="B300" i="14"/>
  <c r="B299" i="14"/>
  <c r="B298" i="14"/>
  <c r="B297" i="14"/>
  <c r="B296" i="14"/>
  <c r="B295" i="14"/>
  <c r="B294" i="14"/>
  <c r="B293" i="14"/>
  <c r="B292" i="14"/>
  <c r="B291" i="14"/>
  <c r="B290" i="14"/>
  <c r="B289" i="14"/>
  <c r="B288" i="14"/>
  <c r="B287" i="14"/>
  <c r="B286" i="14"/>
  <c r="B285" i="14"/>
  <c r="B284" i="14"/>
  <c r="B283" i="14"/>
  <c r="B282" i="14"/>
  <c r="B281" i="14"/>
  <c r="B280" i="14"/>
  <c r="B279" i="14"/>
  <c r="B278" i="14"/>
  <c r="B277" i="14"/>
  <c r="B276" i="14"/>
  <c r="B275" i="14"/>
  <c r="B274" i="14"/>
  <c r="B273" i="14"/>
  <c r="B272" i="14"/>
  <c r="B271" i="14"/>
  <c r="B270" i="14"/>
  <c r="B269" i="14"/>
  <c r="B268" i="14"/>
  <c r="B267" i="14"/>
  <c r="B266" i="14"/>
  <c r="B265" i="14"/>
  <c r="B264" i="14"/>
  <c r="B263" i="14"/>
  <c r="B262" i="14"/>
  <c r="B261" i="14"/>
  <c r="B260" i="14"/>
  <c r="B259" i="14"/>
  <c r="B258" i="14"/>
  <c r="B257" i="14"/>
  <c r="B256" i="14"/>
  <c r="B255" i="14"/>
  <c r="B254" i="14"/>
  <c r="B253" i="14"/>
  <c r="B252" i="14"/>
  <c r="B251" i="14"/>
  <c r="B250" i="14"/>
  <c r="B249" i="14"/>
  <c r="B248" i="14"/>
  <c r="B247" i="14"/>
  <c r="B246" i="14"/>
  <c r="B245" i="14"/>
  <c r="B244" i="14"/>
  <c r="B243" i="14"/>
  <c r="B242" i="14"/>
  <c r="B241" i="14"/>
  <c r="B240" i="14"/>
  <c r="B239" i="14"/>
  <c r="B238" i="14"/>
  <c r="B237" i="14"/>
  <c r="B236" i="14"/>
  <c r="B235" i="14"/>
  <c r="B234" i="14"/>
  <c r="B233" i="14"/>
  <c r="B232" i="14"/>
  <c r="B231" i="14"/>
  <c r="B230" i="14"/>
  <c r="B229" i="14"/>
  <c r="B228" i="14"/>
  <c r="B227" i="14"/>
  <c r="B226" i="14"/>
  <c r="B225" i="14"/>
  <c r="B224" i="14"/>
  <c r="B223" i="14"/>
  <c r="B222" i="14"/>
  <c r="B221" i="14"/>
  <c r="B220" i="14"/>
  <c r="B219" i="14"/>
  <c r="B218" i="14"/>
  <c r="B217" i="14"/>
  <c r="B216" i="14"/>
  <c r="B215" i="14"/>
  <c r="B214" i="14"/>
  <c r="B213" i="14"/>
  <c r="B212" i="14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C20" i="15" l="1"/>
  <c r="I20" i="15" s="1"/>
  <c r="O57" i="1"/>
  <c r="H15" i="8"/>
  <c r="H16" i="8"/>
  <c r="H17" i="8"/>
  <c r="H20" i="8"/>
  <c r="H23" i="8"/>
  <c r="H24" i="8"/>
  <c r="H29" i="8"/>
  <c r="H30" i="8"/>
  <c r="H14" i="8"/>
  <c r="D6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C21" i="15" l="1"/>
  <c r="I21" i="15" s="1"/>
  <c r="D31" i="8"/>
  <c r="C44" i="8" s="1"/>
  <c r="C22" i="15" l="1"/>
  <c r="I22" i="15" s="1"/>
  <c r="O33" i="1"/>
  <c r="O34" i="1"/>
  <c r="O35" i="1"/>
  <c r="O36" i="1"/>
  <c r="O37" i="1"/>
  <c r="C23" i="15" l="1"/>
  <c r="I23" i="15" s="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50" i="11"/>
  <c r="C5" i="11"/>
  <c r="C24" i="15" l="1"/>
  <c r="I24" i="15" s="1"/>
  <c r="B4" i="9"/>
  <c r="B5" i="9"/>
  <c r="B6" i="9"/>
  <c r="B7" i="9"/>
  <c r="C7" i="9" s="1"/>
  <c r="B8" i="9"/>
  <c r="C8" i="9" s="1"/>
  <c r="B9" i="9"/>
  <c r="C9" i="9" s="1"/>
  <c r="B10" i="9"/>
  <c r="C10" i="9" s="1"/>
  <c r="B11" i="9"/>
  <c r="B12" i="9"/>
  <c r="C12" i="9" s="1"/>
  <c r="B13" i="9"/>
  <c r="C13" i="9" s="1"/>
  <c r="B14" i="9"/>
  <c r="C14" i="9" s="1"/>
  <c r="B15" i="9"/>
  <c r="C15" i="9" s="1"/>
  <c r="B16" i="9"/>
  <c r="C16" i="9" s="1"/>
  <c r="B17" i="9"/>
  <c r="C17" i="9" s="1"/>
  <c r="B18" i="9"/>
  <c r="C18" i="9" s="1"/>
  <c r="B19" i="9"/>
  <c r="C19" i="9" s="1"/>
  <c r="B20" i="9"/>
  <c r="C20" i="9" s="1"/>
  <c r="B21" i="9"/>
  <c r="C21" i="9" s="1"/>
  <c r="B22" i="9"/>
  <c r="C22" i="9" s="1"/>
  <c r="B23" i="9"/>
  <c r="C23" i="9" s="1"/>
  <c r="B24" i="9"/>
  <c r="C24" i="9" s="1"/>
  <c r="B25" i="9"/>
  <c r="C25" i="9" s="1"/>
  <c r="B26" i="9"/>
  <c r="C26" i="9" s="1"/>
  <c r="B27" i="9"/>
  <c r="C27" i="9" s="1"/>
  <c r="B28" i="9"/>
  <c r="C28" i="9" s="1"/>
  <c r="B29" i="9"/>
  <c r="C29" i="9" s="1"/>
  <c r="B30" i="9"/>
  <c r="C30" i="9" s="1"/>
  <c r="B31" i="9"/>
  <c r="C31" i="9" s="1"/>
  <c r="B32" i="9"/>
  <c r="C32" i="9" s="1"/>
  <c r="B33" i="9"/>
  <c r="C33" i="9" s="1"/>
  <c r="B34" i="9"/>
  <c r="C34" i="9" s="1"/>
  <c r="B35" i="9"/>
  <c r="C35" i="9" s="1"/>
  <c r="B36" i="9"/>
  <c r="C36" i="9" s="1"/>
  <c r="B37" i="9"/>
  <c r="C37" i="9" s="1"/>
  <c r="B38" i="9"/>
  <c r="C38" i="9" s="1"/>
  <c r="B39" i="9"/>
  <c r="C39" i="9" s="1"/>
  <c r="B40" i="9"/>
  <c r="C40" i="9" s="1"/>
  <c r="B41" i="9"/>
  <c r="C41" i="9" s="1"/>
  <c r="B42" i="9"/>
  <c r="C42" i="9" s="1"/>
  <c r="B43" i="9"/>
  <c r="C43" i="9" s="1"/>
  <c r="B44" i="9"/>
  <c r="C44" i="9" s="1"/>
  <c r="B45" i="9"/>
  <c r="C45" i="9" s="1"/>
  <c r="B46" i="9"/>
  <c r="C46" i="9" s="1"/>
  <c r="B47" i="9"/>
  <c r="C47" i="9" s="1"/>
  <c r="B48" i="9"/>
  <c r="C48" i="9" s="1"/>
  <c r="B49" i="9"/>
  <c r="C49" i="9" s="1"/>
  <c r="B50" i="9"/>
  <c r="C50" i="9" s="1"/>
  <c r="B51" i="9"/>
  <c r="C51" i="9" s="1"/>
  <c r="B52" i="9"/>
  <c r="C52" i="9" s="1"/>
  <c r="B53" i="9"/>
  <c r="C53" i="9" s="1"/>
  <c r="B54" i="9"/>
  <c r="C54" i="9" s="1"/>
  <c r="B55" i="9"/>
  <c r="C55" i="9" s="1"/>
  <c r="B56" i="9"/>
  <c r="C56" i="9" s="1"/>
  <c r="B57" i="9"/>
  <c r="C57" i="9" s="1"/>
  <c r="B58" i="9"/>
  <c r="C58" i="9" s="1"/>
  <c r="B59" i="9"/>
  <c r="C59" i="9" s="1"/>
  <c r="B60" i="9"/>
  <c r="C60" i="9" s="1"/>
  <c r="B61" i="9"/>
  <c r="C61" i="9" s="1"/>
  <c r="B62" i="9"/>
  <c r="C62" i="9" s="1"/>
  <c r="B63" i="9"/>
  <c r="C63" i="9" s="1"/>
  <c r="B64" i="9"/>
  <c r="C64" i="9" s="1"/>
  <c r="B65" i="9"/>
  <c r="C65" i="9" s="1"/>
  <c r="B66" i="9"/>
  <c r="C66" i="9" s="1"/>
  <c r="B67" i="9"/>
  <c r="C67" i="9" s="1"/>
  <c r="B68" i="9"/>
  <c r="C68" i="9" s="1"/>
  <c r="B69" i="9"/>
  <c r="C69" i="9" s="1"/>
  <c r="B70" i="9"/>
  <c r="C70" i="9" s="1"/>
  <c r="B71" i="9"/>
  <c r="C71" i="9" s="1"/>
  <c r="B72" i="9"/>
  <c r="C72" i="9" s="1"/>
  <c r="B73" i="9"/>
  <c r="C73" i="9" s="1"/>
  <c r="B74" i="9"/>
  <c r="C74" i="9" s="1"/>
  <c r="B75" i="9"/>
  <c r="C75" i="9" s="1"/>
  <c r="B76" i="9"/>
  <c r="C76" i="9" s="1"/>
  <c r="B77" i="9"/>
  <c r="C77" i="9" s="1"/>
  <c r="B78" i="9"/>
  <c r="C78" i="9" s="1"/>
  <c r="B79" i="9"/>
  <c r="C79" i="9" s="1"/>
  <c r="B80" i="9"/>
  <c r="C80" i="9" s="1"/>
  <c r="B81" i="9"/>
  <c r="C81" i="9" s="1"/>
  <c r="B82" i="9"/>
  <c r="C82" i="9" s="1"/>
  <c r="B83" i="9"/>
  <c r="C83" i="9" s="1"/>
  <c r="B84" i="9"/>
  <c r="C84" i="9" s="1"/>
  <c r="B85" i="9"/>
  <c r="C85" i="9" s="1"/>
  <c r="B86" i="9"/>
  <c r="C86" i="9" s="1"/>
  <c r="B87" i="9"/>
  <c r="C87" i="9" s="1"/>
  <c r="B88" i="9"/>
  <c r="C88" i="9" s="1"/>
  <c r="B89" i="9"/>
  <c r="C89" i="9" s="1"/>
  <c r="B90" i="9"/>
  <c r="C90" i="9" s="1"/>
  <c r="B91" i="9"/>
  <c r="C91" i="9" s="1"/>
  <c r="B92" i="9"/>
  <c r="C92" i="9" s="1"/>
  <c r="B93" i="9"/>
  <c r="C93" i="9" s="1"/>
  <c r="B94" i="9"/>
  <c r="C94" i="9" s="1"/>
  <c r="B95" i="9"/>
  <c r="C95" i="9" s="1"/>
  <c r="B96" i="9"/>
  <c r="C96" i="9" s="1"/>
  <c r="B97" i="9"/>
  <c r="C97" i="9" s="1"/>
  <c r="B98" i="9"/>
  <c r="C98" i="9" s="1"/>
  <c r="B99" i="9"/>
  <c r="C99" i="9" s="1"/>
  <c r="B100" i="9"/>
  <c r="C100" i="9" s="1"/>
  <c r="B101" i="9"/>
  <c r="C101" i="9" s="1"/>
  <c r="B102" i="9"/>
  <c r="C102" i="9" s="1"/>
  <c r="B103" i="9"/>
  <c r="C103" i="9" s="1"/>
  <c r="B104" i="9"/>
  <c r="C104" i="9" s="1"/>
  <c r="B105" i="9"/>
  <c r="C105" i="9" s="1"/>
  <c r="B106" i="9"/>
  <c r="C106" i="9" s="1"/>
  <c r="B107" i="9"/>
  <c r="C107" i="9" s="1"/>
  <c r="B108" i="9"/>
  <c r="C108" i="9" s="1"/>
  <c r="B109" i="9"/>
  <c r="C109" i="9" s="1"/>
  <c r="B110" i="9"/>
  <c r="C110" i="9" s="1"/>
  <c r="B111" i="9"/>
  <c r="C111" i="9" s="1"/>
  <c r="B112" i="9"/>
  <c r="C112" i="9" s="1"/>
  <c r="B113" i="9"/>
  <c r="C113" i="9" s="1"/>
  <c r="B114" i="9"/>
  <c r="C114" i="9" s="1"/>
  <c r="B115" i="9"/>
  <c r="C115" i="9" s="1"/>
  <c r="B116" i="9"/>
  <c r="C116" i="9" s="1"/>
  <c r="B117" i="9"/>
  <c r="C117" i="9" s="1"/>
  <c r="B118" i="9"/>
  <c r="C118" i="9" s="1"/>
  <c r="B119" i="9"/>
  <c r="C119" i="9" s="1"/>
  <c r="B120" i="9"/>
  <c r="C120" i="9" s="1"/>
  <c r="B121" i="9"/>
  <c r="C121" i="9" s="1"/>
  <c r="B122" i="9"/>
  <c r="C122" i="9" s="1"/>
  <c r="B123" i="9"/>
  <c r="C123" i="9" s="1"/>
  <c r="B124" i="9"/>
  <c r="C124" i="9" s="1"/>
  <c r="B125" i="9"/>
  <c r="C125" i="9" s="1"/>
  <c r="B126" i="9"/>
  <c r="C126" i="9" s="1"/>
  <c r="B127" i="9"/>
  <c r="C127" i="9" s="1"/>
  <c r="B128" i="9"/>
  <c r="C128" i="9" s="1"/>
  <c r="B129" i="9"/>
  <c r="C129" i="9" s="1"/>
  <c r="B130" i="9"/>
  <c r="C130" i="9" s="1"/>
  <c r="B131" i="9"/>
  <c r="C131" i="9" s="1"/>
  <c r="B132" i="9"/>
  <c r="C132" i="9" s="1"/>
  <c r="B133" i="9"/>
  <c r="C133" i="9" s="1"/>
  <c r="B134" i="9"/>
  <c r="C134" i="9" s="1"/>
  <c r="B135" i="9"/>
  <c r="C135" i="9" s="1"/>
  <c r="B136" i="9"/>
  <c r="C136" i="9" s="1"/>
  <c r="B137" i="9"/>
  <c r="C137" i="9" s="1"/>
  <c r="B138" i="9"/>
  <c r="C138" i="9" s="1"/>
  <c r="B139" i="9"/>
  <c r="C139" i="9" s="1"/>
  <c r="B140" i="9"/>
  <c r="C140" i="9" s="1"/>
  <c r="B141" i="9"/>
  <c r="C141" i="9" s="1"/>
  <c r="B142" i="9"/>
  <c r="C142" i="9" s="1"/>
  <c r="B143" i="9"/>
  <c r="C143" i="9" s="1"/>
  <c r="B144" i="9"/>
  <c r="B145" i="9"/>
  <c r="C145" i="9" s="1"/>
  <c r="B146" i="9"/>
  <c r="C146" i="9" s="1"/>
  <c r="B147" i="9"/>
  <c r="C147" i="9" s="1"/>
  <c r="B148" i="9"/>
  <c r="C148" i="9" s="1"/>
  <c r="B149" i="9"/>
  <c r="C149" i="9" s="1"/>
  <c r="B150" i="9"/>
  <c r="C150" i="9" s="1"/>
  <c r="B151" i="9"/>
  <c r="C151" i="9" s="1"/>
  <c r="B152" i="9"/>
  <c r="C152" i="9" s="1"/>
  <c r="B153" i="9"/>
  <c r="C153" i="9" s="1"/>
  <c r="B154" i="9"/>
  <c r="C154" i="9" s="1"/>
  <c r="B155" i="9"/>
  <c r="C155" i="9" s="1"/>
  <c r="B156" i="9"/>
  <c r="C156" i="9" s="1"/>
  <c r="B157" i="9"/>
  <c r="C157" i="9" s="1"/>
  <c r="B158" i="9"/>
  <c r="C158" i="9" s="1"/>
  <c r="B159" i="9"/>
  <c r="C159" i="9" s="1"/>
  <c r="B160" i="9"/>
  <c r="C160" i="9" s="1"/>
  <c r="B161" i="9"/>
  <c r="C161" i="9" s="1"/>
  <c r="B162" i="9"/>
  <c r="C162" i="9" s="1"/>
  <c r="B163" i="9"/>
  <c r="C163" i="9" s="1"/>
  <c r="B164" i="9"/>
  <c r="C164" i="9" s="1"/>
  <c r="B165" i="9"/>
  <c r="C165" i="9" s="1"/>
  <c r="B166" i="9"/>
  <c r="C166" i="9" s="1"/>
  <c r="B167" i="9"/>
  <c r="C167" i="9" s="1"/>
  <c r="B168" i="9"/>
  <c r="C168" i="9" s="1"/>
  <c r="B169" i="9"/>
  <c r="C169" i="9" s="1"/>
  <c r="B170" i="9"/>
  <c r="C170" i="9" s="1"/>
  <c r="B171" i="9"/>
  <c r="C171" i="9" s="1"/>
  <c r="B172" i="9"/>
  <c r="C172" i="9" s="1"/>
  <c r="B173" i="9"/>
  <c r="C173" i="9" s="1"/>
  <c r="B174" i="9"/>
  <c r="C174" i="9" s="1"/>
  <c r="B175" i="9"/>
  <c r="C175" i="9" s="1"/>
  <c r="B176" i="9"/>
  <c r="C176" i="9" s="1"/>
  <c r="B177" i="9"/>
  <c r="C177" i="9" s="1"/>
  <c r="B178" i="9"/>
  <c r="C178" i="9" s="1"/>
  <c r="B179" i="9"/>
  <c r="C179" i="9" s="1"/>
  <c r="B180" i="9"/>
  <c r="C180" i="9" s="1"/>
  <c r="B181" i="9"/>
  <c r="C181" i="9" s="1"/>
  <c r="B182" i="9"/>
  <c r="C182" i="9" s="1"/>
  <c r="B183" i="9"/>
  <c r="C183" i="9" s="1"/>
  <c r="B184" i="9"/>
  <c r="C184" i="9" s="1"/>
  <c r="B185" i="9"/>
  <c r="C185" i="9" s="1"/>
  <c r="B186" i="9"/>
  <c r="C186" i="9" s="1"/>
  <c r="B187" i="9"/>
  <c r="C187" i="9" s="1"/>
  <c r="B188" i="9"/>
  <c r="C188" i="9" s="1"/>
  <c r="B189" i="9"/>
  <c r="C189" i="9" s="1"/>
  <c r="B190" i="9"/>
  <c r="C190" i="9" s="1"/>
  <c r="B191" i="9"/>
  <c r="C191" i="9" s="1"/>
  <c r="B192" i="9"/>
  <c r="C192" i="9" s="1"/>
  <c r="B193" i="9"/>
  <c r="C193" i="9" s="1"/>
  <c r="B194" i="9"/>
  <c r="C194" i="9" s="1"/>
  <c r="B195" i="9"/>
  <c r="C195" i="9" s="1"/>
  <c r="B196" i="9"/>
  <c r="C196" i="9" s="1"/>
  <c r="B197" i="9"/>
  <c r="C197" i="9" s="1"/>
  <c r="B198" i="9"/>
  <c r="C198" i="9" s="1"/>
  <c r="B199" i="9"/>
  <c r="C199" i="9" s="1"/>
  <c r="B200" i="9"/>
  <c r="C200" i="9" s="1"/>
  <c r="B201" i="9"/>
  <c r="C201" i="9" s="1"/>
  <c r="B202" i="9"/>
  <c r="C202" i="9" s="1"/>
  <c r="B203" i="9"/>
  <c r="C203" i="9" s="1"/>
  <c r="B204" i="9"/>
  <c r="C204" i="9" s="1"/>
  <c r="B205" i="9"/>
  <c r="C205" i="9" s="1"/>
  <c r="B206" i="9"/>
  <c r="C206" i="9" s="1"/>
  <c r="B207" i="9"/>
  <c r="C207" i="9" s="1"/>
  <c r="B208" i="9"/>
  <c r="C208" i="9" s="1"/>
  <c r="B209" i="9"/>
  <c r="C209" i="9" s="1"/>
  <c r="B210" i="9"/>
  <c r="C210" i="9" s="1"/>
  <c r="B211" i="9"/>
  <c r="C211" i="9" s="1"/>
  <c r="B212" i="9"/>
  <c r="C212" i="9" s="1"/>
  <c r="B213" i="9"/>
  <c r="C213" i="9" s="1"/>
  <c r="B214" i="9"/>
  <c r="C214" i="9" s="1"/>
  <c r="B215" i="9"/>
  <c r="C215" i="9" s="1"/>
  <c r="B216" i="9"/>
  <c r="C216" i="9" s="1"/>
  <c r="B217" i="9"/>
  <c r="C217" i="9" s="1"/>
  <c r="B218" i="9"/>
  <c r="C218" i="9" s="1"/>
  <c r="B219" i="9"/>
  <c r="C219" i="9" s="1"/>
  <c r="B220" i="9"/>
  <c r="C220" i="9" s="1"/>
  <c r="B221" i="9"/>
  <c r="C221" i="9" s="1"/>
  <c r="B222" i="9"/>
  <c r="C222" i="9" s="1"/>
  <c r="B223" i="9"/>
  <c r="C223" i="9" s="1"/>
  <c r="B224" i="9"/>
  <c r="C224" i="9" s="1"/>
  <c r="B225" i="9"/>
  <c r="C225" i="9" s="1"/>
  <c r="B226" i="9"/>
  <c r="C226" i="9" s="1"/>
  <c r="B227" i="9"/>
  <c r="C227" i="9" s="1"/>
  <c r="B228" i="9"/>
  <c r="C228" i="9" s="1"/>
  <c r="B229" i="9"/>
  <c r="C229" i="9" s="1"/>
  <c r="B230" i="9"/>
  <c r="C230" i="9" s="1"/>
  <c r="B231" i="9"/>
  <c r="C231" i="9" s="1"/>
  <c r="B232" i="9"/>
  <c r="C232" i="9" s="1"/>
  <c r="B233" i="9"/>
  <c r="C233" i="9" s="1"/>
  <c r="B234" i="9"/>
  <c r="C234" i="9" s="1"/>
  <c r="B235" i="9"/>
  <c r="C235" i="9" s="1"/>
  <c r="B236" i="9"/>
  <c r="C236" i="9" s="1"/>
  <c r="B237" i="9"/>
  <c r="C237" i="9" s="1"/>
  <c r="B238" i="9"/>
  <c r="C238" i="9" s="1"/>
  <c r="B239" i="9"/>
  <c r="C239" i="9" s="1"/>
  <c r="B240" i="9"/>
  <c r="C240" i="9" s="1"/>
  <c r="B241" i="9"/>
  <c r="C241" i="9" s="1"/>
  <c r="B242" i="9"/>
  <c r="C242" i="9" s="1"/>
  <c r="B243" i="9"/>
  <c r="C243" i="9" s="1"/>
  <c r="B244" i="9"/>
  <c r="C244" i="9" s="1"/>
  <c r="B245" i="9"/>
  <c r="C245" i="9" s="1"/>
  <c r="B246" i="9"/>
  <c r="C246" i="9" s="1"/>
  <c r="B247" i="9"/>
  <c r="C247" i="9" s="1"/>
  <c r="B248" i="9"/>
  <c r="C248" i="9" s="1"/>
  <c r="B249" i="9"/>
  <c r="C249" i="9" s="1"/>
  <c r="B250" i="9"/>
  <c r="C250" i="9" s="1"/>
  <c r="B251" i="9"/>
  <c r="C251" i="9" s="1"/>
  <c r="B252" i="9"/>
  <c r="C252" i="9" s="1"/>
  <c r="B253" i="9"/>
  <c r="C253" i="9" s="1"/>
  <c r="B254" i="9"/>
  <c r="C254" i="9" s="1"/>
  <c r="B255" i="9"/>
  <c r="C255" i="9" s="1"/>
  <c r="B256" i="9"/>
  <c r="C256" i="9" s="1"/>
  <c r="B257" i="9"/>
  <c r="C257" i="9" s="1"/>
  <c r="B258" i="9"/>
  <c r="C258" i="9" s="1"/>
  <c r="B259" i="9"/>
  <c r="C259" i="9" s="1"/>
  <c r="B260" i="9"/>
  <c r="C260" i="9" s="1"/>
  <c r="B261" i="9"/>
  <c r="C261" i="9" s="1"/>
  <c r="B262" i="9"/>
  <c r="C262" i="9" s="1"/>
  <c r="B263" i="9"/>
  <c r="C263" i="9" s="1"/>
  <c r="B264" i="9"/>
  <c r="C264" i="9" s="1"/>
  <c r="B265" i="9"/>
  <c r="C265" i="9" s="1"/>
  <c r="B266" i="9"/>
  <c r="C266" i="9" s="1"/>
  <c r="B267" i="9"/>
  <c r="C267" i="9" s="1"/>
  <c r="B268" i="9"/>
  <c r="C268" i="9" s="1"/>
  <c r="B269" i="9"/>
  <c r="C269" i="9" s="1"/>
  <c r="B270" i="9"/>
  <c r="C270" i="9" s="1"/>
  <c r="B271" i="9"/>
  <c r="C271" i="9" s="1"/>
  <c r="B272" i="9"/>
  <c r="C272" i="9" s="1"/>
  <c r="B273" i="9"/>
  <c r="C273" i="9" s="1"/>
  <c r="B274" i="9"/>
  <c r="C274" i="9" s="1"/>
  <c r="B275" i="9"/>
  <c r="C275" i="9" s="1"/>
  <c r="B276" i="9"/>
  <c r="C276" i="9" s="1"/>
  <c r="B277" i="9"/>
  <c r="C277" i="9" s="1"/>
  <c r="B278" i="9"/>
  <c r="C278" i="9" s="1"/>
  <c r="B279" i="9"/>
  <c r="C279" i="9" s="1"/>
  <c r="B280" i="9"/>
  <c r="C280" i="9" s="1"/>
  <c r="B281" i="9"/>
  <c r="C281" i="9" s="1"/>
  <c r="B282" i="9"/>
  <c r="C282" i="9" s="1"/>
  <c r="B283" i="9"/>
  <c r="C283" i="9" s="1"/>
  <c r="B284" i="9"/>
  <c r="C284" i="9" s="1"/>
  <c r="B285" i="9"/>
  <c r="C285" i="9" s="1"/>
  <c r="B286" i="9"/>
  <c r="C286" i="9" s="1"/>
  <c r="B287" i="9"/>
  <c r="C287" i="9" s="1"/>
  <c r="B288" i="9"/>
  <c r="C288" i="9" s="1"/>
  <c r="B289" i="9"/>
  <c r="C289" i="9" s="1"/>
  <c r="B290" i="9"/>
  <c r="C290" i="9" s="1"/>
  <c r="B291" i="9"/>
  <c r="C291" i="9" s="1"/>
  <c r="B292" i="9"/>
  <c r="C292" i="9" s="1"/>
  <c r="B293" i="9"/>
  <c r="C293" i="9" s="1"/>
  <c r="B294" i="9"/>
  <c r="C294" i="9" s="1"/>
  <c r="B295" i="9"/>
  <c r="C295" i="9" s="1"/>
  <c r="B296" i="9"/>
  <c r="C296" i="9" s="1"/>
  <c r="B297" i="9"/>
  <c r="C297" i="9" s="1"/>
  <c r="B298" i="9"/>
  <c r="C298" i="9" s="1"/>
  <c r="B299" i="9"/>
  <c r="C299" i="9" s="1"/>
  <c r="B300" i="9"/>
  <c r="C300" i="9" s="1"/>
  <c r="B301" i="9"/>
  <c r="C301" i="9" s="1"/>
  <c r="B302" i="9"/>
  <c r="C302" i="9" s="1"/>
  <c r="B303" i="9"/>
  <c r="C303" i="9" s="1"/>
  <c r="B304" i="9"/>
  <c r="C304" i="9" s="1"/>
  <c r="B305" i="9"/>
  <c r="C305" i="9" s="1"/>
  <c r="B306" i="9"/>
  <c r="C306" i="9" s="1"/>
  <c r="B307" i="9"/>
  <c r="C307" i="9" s="1"/>
  <c r="B308" i="9"/>
  <c r="C308" i="9" s="1"/>
  <c r="B309" i="9"/>
  <c r="C309" i="9" s="1"/>
  <c r="B310" i="9"/>
  <c r="C310" i="9" s="1"/>
  <c r="B311" i="9"/>
  <c r="C311" i="9" s="1"/>
  <c r="B312" i="9"/>
  <c r="C312" i="9" s="1"/>
  <c r="B313" i="9"/>
  <c r="C313" i="9" s="1"/>
  <c r="B314" i="9"/>
  <c r="C314" i="9" s="1"/>
  <c r="B315" i="9"/>
  <c r="C315" i="9" s="1"/>
  <c r="B316" i="9"/>
  <c r="C316" i="9" s="1"/>
  <c r="B317" i="9"/>
  <c r="C317" i="9" s="1"/>
  <c r="B318" i="9"/>
  <c r="C318" i="9" s="1"/>
  <c r="B319" i="9"/>
  <c r="C319" i="9" s="1"/>
  <c r="B320" i="9"/>
  <c r="C320" i="9" s="1"/>
  <c r="B321" i="9"/>
  <c r="C321" i="9" s="1"/>
  <c r="B322" i="9"/>
  <c r="C322" i="9" s="1"/>
  <c r="B323" i="9"/>
  <c r="C323" i="9" s="1"/>
  <c r="B324" i="9"/>
  <c r="C324" i="9" s="1"/>
  <c r="B325" i="9"/>
  <c r="C325" i="9" s="1"/>
  <c r="B326" i="9"/>
  <c r="C326" i="9" s="1"/>
  <c r="B327" i="9"/>
  <c r="C327" i="9" s="1"/>
  <c r="B328" i="9"/>
  <c r="C328" i="9" s="1"/>
  <c r="B329" i="9"/>
  <c r="C329" i="9" s="1"/>
  <c r="B330" i="9"/>
  <c r="C330" i="9" s="1"/>
  <c r="B331" i="9"/>
  <c r="C331" i="9" s="1"/>
  <c r="B332" i="9"/>
  <c r="C332" i="9" s="1"/>
  <c r="B333" i="9"/>
  <c r="C333" i="9" s="1"/>
  <c r="B334" i="9"/>
  <c r="C334" i="9" s="1"/>
  <c r="B335" i="9"/>
  <c r="C335" i="9" s="1"/>
  <c r="B336" i="9"/>
  <c r="C336" i="9" s="1"/>
  <c r="B337" i="9"/>
  <c r="C337" i="9" s="1"/>
  <c r="B338" i="9"/>
  <c r="C338" i="9" s="1"/>
  <c r="B339" i="9"/>
  <c r="C339" i="9" s="1"/>
  <c r="B340" i="9"/>
  <c r="C340" i="9" s="1"/>
  <c r="B341" i="9"/>
  <c r="C341" i="9" s="1"/>
  <c r="B342" i="9"/>
  <c r="C342" i="9" s="1"/>
  <c r="B343" i="9"/>
  <c r="C343" i="9" s="1"/>
  <c r="B344" i="9"/>
  <c r="C344" i="9" s="1"/>
  <c r="B345" i="9"/>
  <c r="C345" i="9" s="1"/>
  <c r="B346" i="9"/>
  <c r="C346" i="9" s="1"/>
  <c r="B347" i="9"/>
  <c r="C347" i="9" s="1"/>
  <c r="B348" i="9"/>
  <c r="C348" i="9" s="1"/>
  <c r="B349" i="9"/>
  <c r="C349" i="9" s="1"/>
  <c r="B350" i="9"/>
  <c r="C350" i="9" s="1"/>
  <c r="B351" i="9"/>
  <c r="C351" i="9" s="1"/>
  <c r="B352" i="9"/>
  <c r="C352" i="9" s="1"/>
  <c r="B353" i="9"/>
  <c r="C353" i="9" s="1"/>
  <c r="B354" i="9"/>
  <c r="C354" i="9" s="1"/>
  <c r="B355" i="9"/>
  <c r="C355" i="9" s="1"/>
  <c r="B356" i="9"/>
  <c r="C356" i="9" s="1"/>
  <c r="B357" i="9"/>
  <c r="C357" i="9" s="1"/>
  <c r="B358" i="9"/>
  <c r="C358" i="9" s="1"/>
  <c r="B359" i="9"/>
  <c r="C359" i="9" s="1"/>
  <c r="B360" i="9"/>
  <c r="C360" i="9" s="1"/>
  <c r="B361" i="9"/>
  <c r="C361" i="9" s="1"/>
  <c r="B362" i="9"/>
  <c r="C362" i="9" s="1"/>
  <c r="B363" i="9"/>
  <c r="C363" i="9" s="1"/>
  <c r="B364" i="9"/>
  <c r="C364" i="9" s="1"/>
  <c r="B365" i="9"/>
  <c r="C365" i="9" s="1"/>
  <c r="B366" i="9"/>
  <c r="C366" i="9" s="1"/>
  <c r="B367" i="9"/>
  <c r="C367" i="9" s="1"/>
  <c r="B368" i="9"/>
  <c r="C368" i="9" s="1"/>
  <c r="B369" i="9"/>
  <c r="C369" i="9" s="1"/>
  <c r="B370" i="9"/>
  <c r="C370" i="9" s="1"/>
  <c r="B371" i="9"/>
  <c r="C371" i="9" s="1"/>
  <c r="B372" i="9"/>
  <c r="C372" i="9" s="1"/>
  <c r="B373" i="9"/>
  <c r="C373" i="9" s="1"/>
  <c r="B374" i="9"/>
  <c r="C374" i="9" s="1"/>
  <c r="B375" i="9"/>
  <c r="C375" i="9" s="1"/>
  <c r="B376" i="9"/>
  <c r="C376" i="9" s="1"/>
  <c r="B377" i="9"/>
  <c r="C377" i="9" s="1"/>
  <c r="B378" i="9"/>
  <c r="C378" i="9" s="1"/>
  <c r="B379" i="9"/>
  <c r="C379" i="9" s="1"/>
  <c r="B380" i="9"/>
  <c r="C380" i="9" s="1"/>
  <c r="B381" i="9"/>
  <c r="C381" i="9" s="1"/>
  <c r="B382" i="9"/>
  <c r="C382" i="9" s="1"/>
  <c r="B383" i="9"/>
  <c r="C383" i="9" s="1"/>
  <c r="B384" i="9"/>
  <c r="C384" i="9" s="1"/>
  <c r="B385" i="9"/>
  <c r="C385" i="9" s="1"/>
  <c r="B386" i="9"/>
  <c r="C386" i="9" s="1"/>
  <c r="B387" i="9"/>
  <c r="C387" i="9" s="1"/>
  <c r="B388" i="9"/>
  <c r="C388" i="9" s="1"/>
  <c r="B389" i="9"/>
  <c r="C389" i="9" s="1"/>
  <c r="B390" i="9"/>
  <c r="C390" i="9" s="1"/>
  <c r="B391" i="9"/>
  <c r="C391" i="9" s="1"/>
  <c r="B392" i="9"/>
  <c r="C392" i="9" s="1"/>
  <c r="B393" i="9"/>
  <c r="C393" i="9" s="1"/>
  <c r="B394" i="9"/>
  <c r="C394" i="9" s="1"/>
  <c r="B395" i="9"/>
  <c r="C395" i="9" s="1"/>
  <c r="B396" i="9"/>
  <c r="C396" i="9" s="1"/>
  <c r="B397" i="9"/>
  <c r="C397" i="9" s="1"/>
  <c r="B398" i="9"/>
  <c r="C398" i="9" s="1"/>
  <c r="B399" i="9"/>
  <c r="C399" i="9" s="1"/>
  <c r="B400" i="9"/>
  <c r="C400" i="9" s="1"/>
  <c r="B401" i="9"/>
  <c r="C401" i="9" s="1"/>
  <c r="B402" i="9"/>
  <c r="C402" i="9" s="1"/>
  <c r="B403" i="9"/>
  <c r="C403" i="9" s="1"/>
  <c r="B404" i="9"/>
  <c r="C404" i="9" s="1"/>
  <c r="B405" i="9"/>
  <c r="C405" i="9" s="1"/>
  <c r="B406" i="9"/>
  <c r="C406" i="9" s="1"/>
  <c r="B407" i="9"/>
  <c r="C407" i="9" s="1"/>
  <c r="B408" i="9"/>
  <c r="C408" i="9" s="1"/>
  <c r="B409" i="9"/>
  <c r="C409" i="9" s="1"/>
  <c r="B410" i="9"/>
  <c r="C410" i="9" s="1"/>
  <c r="B411" i="9"/>
  <c r="C411" i="9" s="1"/>
  <c r="B412" i="9"/>
  <c r="C412" i="9" s="1"/>
  <c r="B413" i="9"/>
  <c r="C413" i="9" s="1"/>
  <c r="B414" i="9"/>
  <c r="C414" i="9" s="1"/>
  <c r="B415" i="9"/>
  <c r="C415" i="9" s="1"/>
  <c r="B416" i="9"/>
  <c r="C416" i="9" s="1"/>
  <c r="B417" i="9"/>
  <c r="C417" i="9" s="1"/>
  <c r="B418" i="9"/>
  <c r="C418" i="9" s="1"/>
  <c r="B419" i="9"/>
  <c r="C419" i="9" s="1"/>
  <c r="B420" i="9"/>
  <c r="C420" i="9" s="1"/>
  <c r="B421" i="9"/>
  <c r="C421" i="9" s="1"/>
  <c r="B422" i="9"/>
  <c r="C422" i="9" s="1"/>
  <c r="B423" i="9"/>
  <c r="C423" i="9" s="1"/>
  <c r="B424" i="9"/>
  <c r="C424" i="9" s="1"/>
  <c r="B425" i="9"/>
  <c r="C425" i="9" s="1"/>
  <c r="B426" i="9"/>
  <c r="C426" i="9" s="1"/>
  <c r="B427" i="9"/>
  <c r="C427" i="9" s="1"/>
  <c r="B428" i="9"/>
  <c r="C428" i="9" s="1"/>
  <c r="B429" i="9"/>
  <c r="C429" i="9" s="1"/>
  <c r="B430" i="9"/>
  <c r="C430" i="9" s="1"/>
  <c r="B431" i="9"/>
  <c r="C431" i="9" s="1"/>
  <c r="B432" i="9"/>
  <c r="C432" i="9" s="1"/>
  <c r="B433" i="9"/>
  <c r="C433" i="9" s="1"/>
  <c r="B434" i="9"/>
  <c r="C434" i="9" s="1"/>
  <c r="B435" i="9"/>
  <c r="C435" i="9" s="1"/>
  <c r="B436" i="9"/>
  <c r="C436" i="9" s="1"/>
  <c r="B437" i="9"/>
  <c r="C437" i="9" s="1"/>
  <c r="B438" i="9"/>
  <c r="C438" i="9" s="1"/>
  <c r="B439" i="9"/>
  <c r="C439" i="9" s="1"/>
  <c r="B440" i="9"/>
  <c r="C440" i="9" s="1"/>
  <c r="B441" i="9"/>
  <c r="C441" i="9" s="1"/>
  <c r="B442" i="9"/>
  <c r="C442" i="9" s="1"/>
  <c r="B443" i="9"/>
  <c r="C443" i="9" s="1"/>
  <c r="B444" i="9"/>
  <c r="C444" i="9" s="1"/>
  <c r="B445" i="9"/>
  <c r="C445" i="9" s="1"/>
  <c r="B446" i="9"/>
  <c r="C446" i="9" s="1"/>
  <c r="B447" i="9"/>
  <c r="C447" i="9" s="1"/>
  <c r="B448" i="9"/>
  <c r="C448" i="9" s="1"/>
  <c r="B449" i="9"/>
  <c r="C449" i="9" s="1"/>
  <c r="B450" i="9"/>
  <c r="C450" i="9" s="1"/>
  <c r="B451" i="9"/>
  <c r="C451" i="9" s="1"/>
  <c r="B452" i="9"/>
  <c r="C452" i="9" s="1"/>
  <c r="B453" i="9"/>
  <c r="C453" i="9" s="1"/>
  <c r="B454" i="9"/>
  <c r="C454" i="9" s="1"/>
  <c r="B455" i="9"/>
  <c r="C455" i="9" s="1"/>
  <c r="B456" i="9"/>
  <c r="C456" i="9" s="1"/>
  <c r="B457" i="9"/>
  <c r="C457" i="9" s="1"/>
  <c r="B458" i="9"/>
  <c r="C458" i="9" s="1"/>
  <c r="B459" i="9"/>
  <c r="C459" i="9" s="1"/>
  <c r="B460" i="9"/>
  <c r="C460" i="9" s="1"/>
  <c r="B461" i="9"/>
  <c r="C461" i="9" s="1"/>
  <c r="B462" i="9"/>
  <c r="C462" i="9" s="1"/>
  <c r="B463" i="9"/>
  <c r="C463" i="9" s="1"/>
  <c r="B464" i="9"/>
  <c r="C464" i="9" s="1"/>
  <c r="B465" i="9"/>
  <c r="C465" i="9" s="1"/>
  <c r="B466" i="9"/>
  <c r="C466" i="9" s="1"/>
  <c r="B467" i="9"/>
  <c r="C467" i="9" s="1"/>
  <c r="B468" i="9"/>
  <c r="C468" i="9" s="1"/>
  <c r="B469" i="9"/>
  <c r="C469" i="9" s="1"/>
  <c r="B470" i="9"/>
  <c r="C470" i="9" s="1"/>
  <c r="B471" i="9"/>
  <c r="C471" i="9" s="1"/>
  <c r="B472" i="9"/>
  <c r="C472" i="9" s="1"/>
  <c r="B473" i="9"/>
  <c r="C473" i="9" s="1"/>
  <c r="B474" i="9"/>
  <c r="C474" i="9" s="1"/>
  <c r="B475" i="9"/>
  <c r="C475" i="9" s="1"/>
  <c r="B476" i="9"/>
  <c r="C476" i="9" s="1"/>
  <c r="B477" i="9"/>
  <c r="C477" i="9" s="1"/>
  <c r="B478" i="9"/>
  <c r="C478" i="9" s="1"/>
  <c r="B479" i="9"/>
  <c r="C479" i="9" s="1"/>
  <c r="B480" i="9"/>
  <c r="C480" i="9" s="1"/>
  <c r="B481" i="9"/>
  <c r="C481" i="9" s="1"/>
  <c r="B482" i="9"/>
  <c r="C482" i="9" s="1"/>
  <c r="B483" i="9"/>
  <c r="C483" i="9" s="1"/>
  <c r="B484" i="9"/>
  <c r="C484" i="9" s="1"/>
  <c r="B485" i="9"/>
  <c r="C485" i="9" s="1"/>
  <c r="B486" i="9"/>
  <c r="C486" i="9" s="1"/>
  <c r="B487" i="9"/>
  <c r="C487" i="9" s="1"/>
  <c r="B488" i="9"/>
  <c r="C488" i="9" s="1"/>
  <c r="B489" i="9"/>
  <c r="C489" i="9" s="1"/>
  <c r="B490" i="9"/>
  <c r="C490" i="9" s="1"/>
  <c r="B491" i="9"/>
  <c r="C491" i="9" s="1"/>
  <c r="B492" i="9"/>
  <c r="C492" i="9" s="1"/>
  <c r="B493" i="9"/>
  <c r="C493" i="9" s="1"/>
  <c r="B494" i="9"/>
  <c r="C494" i="9" s="1"/>
  <c r="B495" i="9"/>
  <c r="C495" i="9" s="1"/>
  <c r="B496" i="9"/>
  <c r="C496" i="9" s="1"/>
  <c r="B497" i="9"/>
  <c r="C497" i="9" s="1"/>
  <c r="B498" i="9"/>
  <c r="C498" i="9" s="1"/>
  <c r="B499" i="9"/>
  <c r="C499" i="9" s="1"/>
  <c r="B500" i="9"/>
  <c r="C500" i="9" s="1"/>
  <c r="B501" i="9"/>
  <c r="C501" i="9" s="1"/>
  <c r="B502" i="9"/>
  <c r="C502" i="9" s="1"/>
  <c r="B503" i="9"/>
  <c r="C503" i="9" s="1"/>
  <c r="B504" i="9"/>
  <c r="C504" i="9" s="1"/>
  <c r="B505" i="9"/>
  <c r="C505" i="9" s="1"/>
  <c r="B506" i="9"/>
  <c r="C506" i="9" s="1"/>
  <c r="B507" i="9"/>
  <c r="C507" i="9" s="1"/>
  <c r="B508" i="9"/>
  <c r="C508" i="9" s="1"/>
  <c r="B509" i="9"/>
  <c r="C509" i="9" s="1"/>
  <c r="B510" i="9"/>
  <c r="C510" i="9" s="1"/>
  <c r="B511" i="9"/>
  <c r="C511" i="9" s="1"/>
  <c r="B512" i="9"/>
  <c r="C512" i="9" s="1"/>
  <c r="B513" i="9"/>
  <c r="C513" i="9" s="1"/>
  <c r="B514" i="9"/>
  <c r="C514" i="9" s="1"/>
  <c r="B515" i="9"/>
  <c r="C515" i="9" s="1"/>
  <c r="B516" i="9"/>
  <c r="C516" i="9" s="1"/>
  <c r="B517" i="9"/>
  <c r="C517" i="9" s="1"/>
  <c r="B518" i="9"/>
  <c r="C518" i="9" s="1"/>
  <c r="B519" i="9"/>
  <c r="C519" i="9" s="1"/>
  <c r="B520" i="9"/>
  <c r="C520" i="9" s="1"/>
  <c r="B521" i="9"/>
  <c r="C521" i="9" s="1"/>
  <c r="B522" i="9"/>
  <c r="C522" i="9" s="1"/>
  <c r="B523" i="9"/>
  <c r="C523" i="9" s="1"/>
  <c r="B524" i="9"/>
  <c r="C524" i="9" s="1"/>
  <c r="B525" i="9"/>
  <c r="C525" i="9" s="1"/>
  <c r="B526" i="9"/>
  <c r="C526" i="9" s="1"/>
  <c r="B527" i="9"/>
  <c r="C527" i="9" s="1"/>
  <c r="B528" i="9"/>
  <c r="C528" i="9" s="1"/>
  <c r="B529" i="9"/>
  <c r="C529" i="9" s="1"/>
  <c r="B530" i="9"/>
  <c r="C530" i="9" s="1"/>
  <c r="B531" i="9"/>
  <c r="C531" i="9" s="1"/>
  <c r="B532" i="9"/>
  <c r="C532" i="9" s="1"/>
  <c r="B533" i="9"/>
  <c r="C533" i="9" s="1"/>
  <c r="B534" i="9"/>
  <c r="C534" i="9" s="1"/>
  <c r="B535" i="9"/>
  <c r="C535" i="9" s="1"/>
  <c r="B536" i="9"/>
  <c r="C536" i="9" s="1"/>
  <c r="B537" i="9"/>
  <c r="C537" i="9" s="1"/>
  <c r="B538" i="9"/>
  <c r="C538" i="9" s="1"/>
  <c r="B539" i="9"/>
  <c r="C539" i="9" s="1"/>
  <c r="B540" i="9"/>
  <c r="C540" i="9" s="1"/>
  <c r="B541" i="9"/>
  <c r="C541" i="9" s="1"/>
  <c r="B542" i="9"/>
  <c r="C542" i="9" s="1"/>
  <c r="B543" i="9"/>
  <c r="C543" i="9" s="1"/>
  <c r="B544" i="9"/>
  <c r="C544" i="9" s="1"/>
  <c r="B545" i="9"/>
  <c r="C545" i="9" s="1"/>
  <c r="B546" i="9"/>
  <c r="C546" i="9" s="1"/>
  <c r="B547" i="9"/>
  <c r="C547" i="9" s="1"/>
  <c r="B548" i="9"/>
  <c r="C548" i="9" s="1"/>
  <c r="B549" i="9"/>
  <c r="C549" i="9" s="1"/>
  <c r="B550" i="9"/>
  <c r="C550" i="9" s="1"/>
  <c r="B551" i="9"/>
  <c r="C551" i="9" s="1"/>
  <c r="B552" i="9"/>
  <c r="C552" i="9" s="1"/>
  <c r="B553" i="9"/>
  <c r="C553" i="9" s="1"/>
  <c r="B554" i="9"/>
  <c r="C554" i="9" s="1"/>
  <c r="B555" i="9"/>
  <c r="C555" i="9" s="1"/>
  <c r="B556" i="9"/>
  <c r="C556" i="9" s="1"/>
  <c r="B557" i="9"/>
  <c r="C557" i="9" s="1"/>
  <c r="B558" i="9"/>
  <c r="C558" i="9" s="1"/>
  <c r="B559" i="9"/>
  <c r="C559" i="9" s="1"/>
  <c r="B560" i="9"/>
  <c r="C560" i="9" s="1"/>
  <c r="B561" i="9"/>
  <c r="C561" i="9" s="1"/>
  <c r="B562" i="9"/>
  <c r="C562" i="9" s="1"/>
  <c r="B563" i="9"/>
  <c r="C563" i="9" s="1"/>
  <c r="B564" i="9"/>
  <c r="C564" i="9" s="1"/>
  <c r="B565" i="9"/>
  <c r="C565" i="9" s="1"/>
  <c r="B566" i="9"/>
  <c r="C566" i="9" s="1"/>
  <c r="B567" i="9"/>
  <c r="C567" i="9" s="1"/>
  <c r="B568" i="9"/>
  <c r="C568" i="9" s="1"/>
  <c r="B569" i="9"/>
  <c r="C569" i="9" s="1"/>
  <c r="B570" i="9"/>
  <c r="C570" i="9" s="1"/>
  <c r="B571" i="9"/>
  <c r="C571" i="9" s="1"/>
  <c r="B572" i="9"/>
  <c r="C572" i="9" s="1"/>
  <c r="B573" i="9"/>
  <c r="C573" i="9" s="1"/>
  <c r="B574" i="9"/>
  <c r="C574" i="9" s="1"/>
  <c r="B575" i="9"/>
  <c r="C575" i="9" s="1"/>
  <c r="B576" i="9"/>
  <c r="C576" i="9" s="1"/>
  <c r="B577" i="9"/>
  <c r="C577" i="9" s="1"/>
  <c r="B578" i="9"/>
  <c r="C578" i="9" s="1"/>
  <c r="B579" i="9"/>
  <c r="C579" i="9" s="1"/>
  <c r="B580" i="9"/>
  <c r="C580" i="9" s="1"/>
  <c r="B581" i="9"/>
  <c r="C581" i="9" s="1"/>
  <c r="B582" i="9"/>
  <c r="C582" i="9" s="1"/>
  <c r="B583" i="9"/>
  <c r="C583" i="9" s="1"/>
  <c r="B584" i="9"/>
  <c r="C584" i="9" s="1"/>
  <c r="B585" i="9"/>
  <c r="C585" i="9" s="1"/>
  <c r="B586" i="9"/>
  <c r="C586" i="9" s="1"/>
  <c r="B587" i="9"/>
  <c r="C587" i="9" s="1"/>
  <c r="B588" i="9"/>
  <c r="C588" i="9" s="1"/>
  <c r="B589" i="9"/>
  <c r="C589" i="9" s="1"/>
  <c r="B590" i="9"/>
  <c r="C590" i="9" s="1"/>
  <c r="B591" i="9"/>
  <c r="C591" i="9" s="1"/>
  <c r="B592" i="9"/>
  <c r="C592" i="9" s="1"/>
  <c r="B593" i="9"/>
  <c r="C593" i="9" s="1"/>
  <c r="B594" i="9"/>
  <c r="C594" i="9" s="1"/>
  <c r="B595" i="9"/>
  <c r="C595" i="9" s="1"/>
  <c r="B596" i="9"/>
  <c r="C596" i="9" s="1"/>
  <c r="B597" i="9"/>
  <c r="C597" i="9" s="1"/>
  <c r="B598" i="9"/>
  <c r="C598" i="9" s="1"/>
  <c r="B599" i="9"/>
  <c r="C599" i="9" s="1"/>
  <c r="B600" i="9"/>
  <c r="C600" i="9" s="1"/>
  <c r="B601" i="9"/>
  <c r="C601" i="9" s="1"/>
  <c r="B602" i="9"/>
  <c r="C602" i="9" s="1"/>
  <c r="B603" i="9"/>
  <c r="C603" i="9" s="1"/>
  <c r="B604" i="9"/>
  <c r="C604" i="9" s="1"/>
  <c r="B605" i="9"/>
  <c r="C605" i="9" s="1"/>
  <c r="B606" i="9"/>
  <c r="C606" i="9" s="1"/>
  <c r="B607" i="9"/>
  <c r="C607" i="9" s="1"/>
  <c r="B608" i="9"/>
  <c r="C608" i="9" s="1"/>
  <c r="B609" i="9"/>
  <c r="C609" i="9" s="1"/>
  <c r="B610" i="9"/>
  <c r="C610" i="9" s="1"/>
  <c r="B611" i="9"/>
  <c r="C611" i="9" s="1"/>
  <c r="B612" i="9"/>
  <c r="C612" i="9" s="1"/>
  <c r="B613" i="9"/>
  <c r="C613" i="9" s="1"/>
  <c r="B614" i="9"/>
  <c r="C614" i="9" s="1"/>
  <c r="B615" i="9"/>
  <c r="C615" i="9" s="1"/>
  <c r="B616" i="9"/>
  <c r="C616" i="9" s="1"/>
  <c r="B617" i="9"/>
  <c r="C617" i="9" s="1"/>
  <c r="B618" i="9"/>
  <c r="C618" i="9" s="1"/>
  <c r="B619" i="9"/>
  <c r="C619" i="9" s="1"/>
  <c r="B620" i="9"/>
  <c r="C620" i="9" s="1"/>
  <c r="B621" i="9"/>
  <c r="C621" i="9" s="1"/>
  <c r="B622" i="9"/>
  <c r="C622" i="9" s="1"/>
  <c r="B623" i="9"/>
  <c r="C623" i="9" s="1"/>
  <c r="B624" i="9"/>
  <c r="C624" i="9" s="1"/>
  <c r="B625" i="9"/>
  <c r="C625" i="9" s="1"/>
  <c r="B626" i="9"/>
  <c r="C626" i="9" s="1"/>
  <c r="B627" i="9"/>
  <c r="C627" i="9" s="1"/>
  <c r="B628" i="9"/>
  <c r="C628" i="9" s="1"/>
  <c r="B629" i="9"/>
  <c r="C629" i="9" s="1"/>
  <c r="B630" i="9"/>
  <c r="C630" i="9" s="1"/>
  <c r="B631" i="9"/>
  <c r="C631" i="9" s="1"/>
  <c r="B632" i="9"/>
  <c r="C632" i="9" s="1"/>
  <c r="B633" i="9"/>
  <c r="C633" i="9" s="1"/>
  <c r="B634" i="9"/>
  <c r="C634" i="9" s="1"/>
  <c r="B635" i="9"/>
  <c r="C635" i="9" s="1"/>
  <c r="B636" i="9"/>
  <c r="C636" i="9" s="1"/>
  <c r="B637" i="9"/>
  <c r="C637" i="9" s="1"/>
  <c r="B638" i="9"/>
  <c r="C638" i="9" s="1"/>
  <c r="B639" i="9"/>
  <c r="C639" i="9" s="1"/>
  <c r="B640" i="9"/>
  <c r="C640" i="9" s="1"/>
  <c r="B641" i="9"/>
  <c r="C641" i="9" s="1"/>
  <c r="B642" i="9"/>
  <c r="C642" i="9" s="1"/>
  <c r="B643" i="9"/>
  <c r="C643" i="9" s="1"/>
  <c r="B644" i="9"/>
  <c r="C644" i="9" s="1"/>
  <c r="B645" i="9"/>
  <c r="C645" i="9" s="1"/>
  <c r="B646" i="9"/>
  <c r="C646" i="9" s="1"/>
  <c r="B647" i="9"/>
  <c r="C647" i="9" s="1"/>
  <c r="B648" i="9"/>
  <c r="C648" i="9" s="1"/>
  <c r="B649" i="9"/>
  <c r="C649" i="9" s="1"/>
  <c r="B650" i="9"/>
  <c r="C650" i="9" s="1"/>
  <c r="B651" i="9"/>
  <c r="C651" i="9" s="1"/>
  <c r="B652" i="9"/>
  <c r="C652" i="9" s="1"/>
  <c r="B653" i="9"/>
  <c r="C653" i="9" s="1"/>
  <c r="B654" i="9"/>
  <c r="C654" i="9" s="1"/>
  <c r="B655" i="9"/>
  <c r="C655" i="9" s="1"/>
  <c r="B656" i="9"/>
  <c r="C656" i="9" s="1"/>
  <c r="B657" i="9"/>
  <c r="C657" i="9" s="1"/>
  <c r="B658" i="9"/>
  <c r="C658" i="9" s="1"/>
  <c r="B659" i="9"/>
  <c r="C659" i="9" s="1"/>
  <c r="B660" i="9"/>
  <c r="C660" i="9" s="1"/>
  <c r="B661" i="9"/>
  <c r="C661" i="9" s="1"/>
  <c r="B662" i="9"/>
  <c r="C662" i="9" s="1"/>
  <c r="B663" i="9"/>
  <c r="C663" i="9" s="1"/>
  <c r="B664" i="9"/>
  <c r="C664" i="9" s="1"/>
  <c r="B665" i="9"/>
  <c r="C665" i="9" s="1"/>
  <c r="B666" i="9"/>
  <c r="C666" i="9" s="1"/>
  <c r="B667" i="9"/>
  <c r="C667" i="9" s="1"/>
  <c r="B668" i="9"/>
  <c r="C668" i="9" s="1"/>
  <c r="B669" i="9"/>
  <c r="C669" i="9" s="1"/>
  <c r="B670" i="9"/>
  <c r="C670" i="9" s="1"/>
  <c r="B671" i="9"/>
  <c r="C671" i="9" s="1"/>
  <c r="B672" i="9"/>
  <c r="C672" i="9" s="1"/>
  <c r="B673" i="9"/>
  <c r="C673" i="9" s="1"/>
  <c r="B674" i="9"/>
  <c r="C674" i="9" s="1"/>
  <c r="B675" i="9"/>
  <c r="C675" i="9" s="1"/>
  <c r="B676" i="9"/>
  <c r="C676" i="9" s="1"/>
  <c r="B677" i="9"/>
  <c r="C677" i="9" s="1"/>
  <c r="B678" i="9"/>
  <c r="C678" i="9" s="1"/>
  <c r="B679" i="9"/>
  <c r="C679" i="9" s="1"/>
  <c r="B680" i="9"/>
  <c r="C680" i="9" s="1"/>
  <c r="B681" i="9"/>
  <c r="C681" i="9" s="1"/>
  <c r="B682" i="9"/>
  <c r="C682" i="9" s="1"/>
  <c r="B683" i="9"/>
  <c r="C683" i="9" s="1"/>
  <c r="B684" i="9"/>
  <c r="C684" i="9" s="1"/>
  <c r="B685" i="9"/>
  <c r="C685" i="9" s="1"/>
  <c r="B686" i="9"/>
  <c r="C686" i="9" s="1"/>
  <c r="B687" i="9"/>
  <c r="C687" i="9" s="1"/>
  <c r="B688" i="9"/>
  <c r="C688" i="9" s="1"/>
  <c r="B689" i="9"/>
  <c r="C689" i="9" s="1"/>
  <c r="B690" i="9"/>
  <c r="C690" i="9" s="1"/>
  <c r="B691" i="9"/>
  <c r="C691" i="9" s="1"/>
  <c r="B692" i="9"/>
  <c r="C692" i="9" s="1"/>
  <c r="B693" i="9"/>
  <c r="C693" i="9" s="1"/>
  <c r="B694" i="9"/>
  <c r="C694" i="9" s="1"/>
  <c r="B695" i="9"/>
  <c r="C695" i="9" s="1"/>
  <c r="B696" i="9"/>
  <c r="C696" i="9" s="1"/>
  <c r="B697" i="9"/>
  <c r="C697" i="9" s="1"/>
  <c r="B698" i="9"/>
  <c r="C698" i="9" s="1"/>
  <c r="B699" i="9"/>
  <c r="C699" i="9" s="1"/>
  <c r="B700" i="9"/>
  <c r="C700" i="9" s="1"/>
  <c r="B701" i="9"/>
  <c r="C701" i="9" s="1"/>
  <c r="B702" i="9"/>
  <c r="C702" i="9" s="1"/>
  <c r="B703" i="9"/>
  <c r="C703" i="9" s="1"/>
  <c r="B704" i="9"/>
  <c r="C704" i="9" s="1"/>
  <c r="B705" i="9"/>
  <c r="C705" i="9" s="1"/>
  <c r="B706" i="9"/>
  <c r="C706" i="9" s="1"/>
  <c r="B707" i="9"/>
  <c r="C707" i="9" s="1"/>
  <c r="B708" i="9"/>
  <c r="C708" i="9" s="1"/>
  <c r="B709" i="9"/>
  <c r="C709" i="9" s="1"/>
  <c r="B710" i="9"/>
  <c r="C710" i="9" s="1"/>
  <c r="B711" i="9"/>
  <c r="C711" i="9" s="1"/>
  <c r="B712" i="9"/>
  <c r="C712" i="9" s="1"/>
  <c r="B713" i="9"/>
  <c r="C713" i="9" s="1"/>
  <c r="B714" i="9"/>
  <c r="C714" i="9" s="1"/>
  <c r="B715" i="9"/>
  <c r="C715" i="9" s="1"/>
  <c r="B716" i="9"/>
  <c r="C716" i="9" s="1"/>
  <c r="B717" i="9"/>
  <c r="C717" i="9" s="1"/>
  <c r="B718" i="9"/>
  <c r="C718" i="9" s="1"/>
  <c r="B719" i="9"/>
  <c r="C719" i="9" s="1"/>
  <c r="B720" i="9"/>
  <c r="C720" i="9" s="1"/>
  <c r="B721" i="9"/>
  <c r="C721" i="9" s="1"/>
  <c r="B722" i="9"/>
  <c r="C722" i="9" s="1"/>
  <c r="B3" i="9"/>
  <c r="C3" i="9" s="1"/>
  <c r="C4" i="9"/>
  <c r="C5" i="9"/>
  <c r="C25" i="15" l="1"/>
  <c r="I25" i="15" s="1"/>
  <c r="AE21" i="1"/>
  <c r="AE22" i="1" s="1"/>
  <c r="C144" i="9"/>
  <c r="C11" i="9"/>
  <c r="C6" i="9"/>
  <c r="C26" i="15" l="1"/>
  <c r="I26" i="15" s="1"/>
  <c r="AE23" i="1"/>
  <c r="M47" i="1"/>
  <c r="M45" i="1"/>
  <c r="C27" i="15" l="1"/>
  <c r="I27" i="15" s="1"/>
  <c r="AL18" i="1"/>
  <c r="AD27" i="1"/>
  <c r="AK19" i="1"/>
  <c r="G9" i="8"/>
  <c r="H9" i="8" s="1"/>
  <c r="C28" i="15" l="1"/>
  <c r="I28" i="15" s="1"/>
  <c r="AL19" i="1"/>
  <c r="AK20" i="1"/>
  <c r="G28" i="8"/>
  <c r="H28" i="8" s="1"/>
  <c r="G27" i="8"/>
  <c r="H27" i="8" s="1"/>
  <c r="C28" i="8"/>
  <c r="C29" i="8"/>
  <c r="C7" i="8"/>
  <c r="C14" i="8"/>
  <c r="C15" i="8"/>
  <c r="C16" i="8"/>
  <c r="C17" i="8"/>
  <c r="C18" i="8"/>
  <c r="C19" i="8"/>
  <c r="C20" i="8"/>
  <c r="C21" i="8"/>
  <c r="G21" i="8" s="1"/>
  <c r="H21" i="8" s="1"/>
  <c r="C22" i="8"/>
  <c r="G22" i="8" s="1"/>
  <c r="H22" i="8" s="1"/>
  <c r="C23" i="8"/>
  <c r="C24" i="8"/>
  <c r="C25" i="8"/>
  <c r="C26" i="8"/>
  <c r="C27" i="8"/>
  <c r="C30" i="8"/>
  <c r="C6" i="8"/>
  <c r="C32" i="8"/>
  <c r="C29" i="15" l="1"/>
  <c r="I29" i="15" s="1"/>
  <c r="G25" i="8"/>
  <c r="H25" i="8" s="1"/>
  <c r="AL20" i="1"/>
  <c r="AE27" i="1" s="1"/>
  <c r="AK21" i="1"/>
  <c r="G26" i="8"/>
  <c r="H26" i="8" s="1"/>
  <c r="C31" i="8"/>
  <c r="B31" i="8"/>
  <c r="C30" i="15" l="1"/>
  <c r="I30" i="15" s="1"/>
  <c r="AL21" i="1"/>
  <c r="AK22" i="1"/>
  <c r="C34" i="8"/>
  <c r="D34" i="8" s="1"/>
  <c r="G45" i="8" s="1"/>
  <c r="C39" i="8"/>
  <c r="O60" i="1"/>
  <c r="O59" i="1"/>
  <c r="O58" i="1"/>
  <c r="O56" i="1"/>
  <c r="O55" i="1"/>
  <c r="O48" i="1"/>
  <c r="O47" i="1"/>
  <c r="O46" i="1"/>
  <c r="O45" i="1"/>
  <c r="O44" i="1"/>
  <c r="O43" i="1"/>
  <c r="C31" i="15" l="1"/>
  <c r="I31" i="15" s="1"/>
  <c r="AL22" i="1"/>
  <c r="AK23" i="1"/>
  <c r="AK24" i="1" s="1"/>
  <c r="C36" i="8"/>
  <c r="G40" i="8"/>
  <c r="C32" i="15" l="1"/>
  <c r="I32" i="15" s="1"/>
  <c r="AL23" i="1"/>
  <c r="AL24" i="1" s="1"/>
  <c r="AK25" i="1"/>
  <c r="H136" i="7"/>
  <c r="G136" i="7"/>
  <c r="F136" i="7"/>
  <c r="E136" i="7"/>
  <c r="D136" i="7"/>
  <c r="C136" i="7"/>
  <c r="B136" i="7"/>
  <c r="H135" i="7"/>
  <c r="G135" i="7"/>
  <c r="F135" i="7"/>
  <c r="E135" i="7"/>
  <c r="D135" i="7"/>
  <c r="C135" i="7"/>
  <c r="B135" i="7"/>
  <c r="H134" i="7"/>
  <c r="G134" i="7"/>
  <c r="F134" i="7"/>
  <c r="E134" i="7"/>
  <c r="D134" i="7"/>
  <c r="C134" i="7"/>
  <c r="B134" i="7"/>
  <c r="H133" i="7"/>
  <c r="G133" i="7"/>
  <c r="F133" i="7"/>
  <c r="E133" i="7"/>
  <c r="D133" i="7"/>
  <c r="C133" i="7"/>
  <c r="B133" i="7"/>
  <c r="H132" i="7"/>
  <c r="G132" i="7"/>
  <c r="F132" i="7"/>
  <c r="E132" i="7"/>
  <c r="D132" i="7"/>
  <c r="C132" i="7"/>
  <c r="B132" i="7"/>
  <c r="H131" i="7"/>
  <c r="G131" i="7"/>
  <c r="F131" i="7"/>
  <c r="E131" i="7"/>
  <c r="D131" i="7"/>
  <c r="C131" i="7"/>
  <c r="B131" i="7"/>
  <c r="H130" i="7"/>
  <c r="G130" i="7"/>
  <c r="F130" i="7"/>
  <c r="E130" i="7"/>
  <c r="D130" i="7"/>
  <c r="C130" i="7"/>
  <c r="B130" i="7"/>
  <c r="H129" i="7"/>
  <c r="G129" i="7"/>
  <c r="F129" i="7"/>
  <c r="E129" i="7"/>
  <c r="D129" i="7"/>
  <c r="C129" i="7"/>
  <c r="B129" i="7"/>
  <c r="H128" i="7"/>
  <c r="G128" i="7"/>
  <c r="F128" i="7"/>
  <c r="E128" i="7"/>
  <c r="D128" i="7"/>
  <c r="C128" i="7"/>
  <c r="B128" i="7"/>
  <c r="H127" i="7"/>
  <c r="G127" i="7"/>
  <c r="F127" i="7"/>
  <c r="E127" i="7"/>
  <c r="D127" i="7"/>
  <c r="C127" i="7"/>
  <c r="B127" i="7"/>
  <c r="H126" i="7"/>
  <c r="G126" i="7"/>
  <c r="F126" i="7"/>
  <c r="E126" i="7"/>
  <c r="D126" i="7"/>
  <c r="C126" i="7"/>
  <c r="B126" i="7"/>
  <c r="H125" i="7"/>
  <c r="G125" i="7"/>
  <c r="F125" i="7"/>
  <c r="E125" i="7"/>
  <c r="D125" i="7"/>
  <c r="C125" i="7"/>
  <c r="B125" i="7"/>
  <c r="H124" i="7"/>
  <c r="G124" i="7"/>
  <c r="F124" i="7"/>
  <c r="E124" i="7"/>
  <c r="D124" i="7"/>
  <c r="C124" i="7"/>
  <c r="B124" i="7"/>
  <c r="H123" i="7"/>
  <c r="G123" i="7"/>
  <c r="F123" i="7"/>
  <c r="E123" i="7"/>
  <c r="D123" i="7"/>
  <c r="C123" i="7"/>
  <c r="B123" i="7"/>
  <c r="H122" i="7"/>
  <c r="G122" i="7"/>
  <c r="F122" i="7"/>
  <c r="E122" i="7"/>
  <c r="D122" i="7"/>
  <c r="C122" i="7"/>
  <c r="B122" i="7"/>
  <c r="H121" i="7"/>
  <c r="G121" i="7"/>
  <c r="F121" i="7"/>
  <c r="E121" i="7"/>
  <c r="D121" i="7"/>
  <c r="C121" i="7"/>
  <c r="B121" i="7"/>
  <c r="H120" i="7"/>
  <c r="G120" i="7"/>
  <c r="F120" i="7"/>
  <c r="E120" i="7"/>
  <c r="D120" i="7"/>
  <c r="C120" i="7"/>
  <c r="B120" i="7"/>
  <c r="H119" i="7"/>
  <c r="G119" i="7"/>
  <c r="F119" i="7"/>
  <c r="E119" i="7"/>
  <c r="D119" i="7"/>
  <c r="C119" i="7"/>
  <c r="B119" i="7"/>
  <c r="H118" i="7"/>
  <c r="G118" i="7"/>
  <c r="F118" i="7"/>
  <c r="E118" i="7"/>
  <c r="D118" i="7"/>
  <c r="C118" i="7"/>
  <c r="B118" i="7"/>
  <c r="H117" i="7"/>
  <c r="G117" i="7"/>
  <c r="F117" i="7"/>
  <c r="E117" i="7"/>
  <c r="D117" i="7"/>
  <c r="C117" i="7"/>
  <c r="B117" i="7"/>
  <c r="H116" i="7"/>
  <c r="G116" i="7"/>
  <c r="F116" i="7"/>
  <c r="E116" i="7"/>
  <c r="D116" i="7"/>
  <c r="C116" i="7"/>
  <c r="B116" i="7"/>
  <c r="H115" i="7"/>
  <c r="G115" i="7"/>
  <c r="F115" i="7"/>
  <c r="E115" i="7"/>
  <c r="D115" i="7"/>
  <c r="C115" i="7"/>
  <c r="B115" i="7"/>
  <c r="H114" i="7"/>
  <c r="G114" i="7"/>
  <c r="F114" i="7"/>
  <c r="E114" i="7"/>
  <c r="D114" i="7"/>
  <c r="C114" i="7"/>
  <c r="B114" i="7"/>
  <c r="H113" i="7"/>
  <c r="G113" i="7"/>
  <c r="F113" i="7"/>
  <c r="E113" i="7"/>
  <c r="D113" i="7"/>
  <c r="C113" i="7"/>
  <c r="B113" i="7"/>
  <c r="H112" i="7"/>
  <c r="G112" i="7"/>
  <c r="F112" i="7"/>
  <c r="E112" i="7"/>
  <c r="D112" i="7"/>
  <c r="C112" i="7"/>
  <c r="B112" i="7"/>
  <c r="H111" i="7"/>
  <c r="G111" i="7"/>
  <c r="F111" i="7"/>
  <c r="E111" i="7"/>
  <c r="D111" i="7"/>
  <c r="C111" i="7"/>
  <c r="B111" i="7"/>
  <c r="H110" i="7"/>
  <c r="G110" i="7"/>
  <c r="F110" i="7"/>
  <c r="E110" i="7"/>
  <c r="D110" i="7"/>
  <c r="C110" i="7"/>
  <c r="B110" i="7"/>
  <c r="H109" i="7"/>
  <c r="G109" i="7"/>
  <c r="F109" i="7"/>
  <c r="E109" i="7"/>
  <c r="D109" i="7"/>
  <c r="C109" i="7"/>
  <c r="B109" i="7"/>
  <c r="H108" i="7"/>
  <c r="G108" i="7"/>
  <c r="F108" i="7"/>
  <c r="E108" i="7"/>
  <c r="D108" i="7"/>
  <c r="C108" i="7"/>
  <c r="B108" i="7"/>
  <c r="H107" i="7"/>
  <c r="G107" i="7"/>
  <c r="F107" i="7"/>
  <c r="E107" i="7"/>
  <c r="D107" i="7"/>
  <c r="C107" i="7"/>
  <c r="B107" i="7"/>
  <c r="H106" i="7"/>
  <c r="G106" i="7"/>
  <c r="F106" i="7"/>
  <c r="E106" i="7"/>
  <c r="D106" i="7"/>
  <c r="C106" i="7"/>
  <c r="B106" i="7"/>
  <c r="H105" i="7"/>
  <c r="G105" i="7"/>
  <c r="F105" i="7"/>
  <c r="E105" i="7"/>
  <c r="D105" i="7"/>
  <c r="C105" i="7"/>
  <c r="B105" i="7"/>
  <c r="H104" i="7"/>
  <c r="G104" i="7"/>
  <c r="F104" i="7"/>
  <c r="E104" i="7"/>
  <c r="D104" i="7"/>
  <c r="C104" i="7"/>
  <c r="B104" i="7"/>
  <c r="H103" i="7"/>
  <c r="G103" i="7"/>
  <c r="F103" i="7"/>
  <c r="E103" i="7"/>
  <c r="D103" i="7"/>
  <c r="C103" i="7"/>
  <c r="B103" i="7"/>
  <c r="H102" i="7"/>
  <c r="G102" i="7"/>
  <c r="F102" i="7"/>
  <c r="E102" i="7"/>
  <c r="D102" i="7"/>
  <c r="C102" i="7"/>
  <c r="B102" i="7"/>
  <c r="H101" i="7"/>
  <c r="G101" i="7"/>
  <c r="F101" i="7"/>
  <c r="E101" i="7"/>
  <c r="D101" i="7"/>
  <c r="C101" i="7"/>
  <c r="B101" i="7"/>
  <c r="H100" i="7"/>
  <c r="G100" i="7"/>
  <c r="F100" i="7"/>
  <c r="E100" i="7"/>
  <c r="D100" i="7"/>
  <c r="C100" i="7"/>
  <c r="B100" i="7"/>
  <c r="H99" i="7"/>
  <c r="G99" i="7"/>
  <c r="F99" i="7"/>
  <c r="E99" i="7"/>
  <c r="D99" i="7"/>
  <c r="C99" i="7"/>
  <c r="B99" i="7"/>
  <c r="H98" i="7"/>
  <c r="G98" i="7"/>
  <c r="F98" i="7"/>
  <c r="E98" i="7"/>
  <c r="D98" i="7"/>
  <c r="C98" i="7"/>
  <c r="B98" i="7"/>
  <c r="H97" i="7"/>
  <c r="G97" i="7"/>
  <c r="F97" i="7"/>
  <c r="E97" i="7"/>
  <c r="D97" i="7"/>
  <c r="C97" i="7"/>
  <c r="B97" i="7"/>
  <c r="H96" i="7"/>
  <c r="G96" i="7"/>
  <c r="F96" i="7"/>
  <c r="E96" i="7"/>
  <c r="D96" i="7"/>
  <c r="C96" i="7"/>
  <c r="B96" i="7"/>
  <c r="H95" i="7"/>
  <c r="G95" i="7"/>
  <c r="F95" i="7"/>
  <c r="E95" i="7"/>
  <c r="D95" i="7"/>
  <c r="C95" i="7"/>
  <c r="B95" i="7"/>
  <c r="H94" i="7"/>
  <c r="G94" i="7"/>
  <c r="F94" i="7"/>
  <c r="E94" i="7"/>
  <c r="D94" i="7"/>
  <c r="C94" i="7"/>
  <c r="B94" i="7"/>
  <c r="H93" i="7"/>
  <c r="G93" i="7"/>
  <c r="F93" i="7"/>
  <c r="E93" i="7"/>
  <c r="D93" i="7"/>
  <c r="C93" i="7"/>
  <c r="B93" i="7"/>
  <c r="H92" i="7"/>
  <c r="G92" i="7"/>
  <c r="F92" i="7"/>
  <c r="E92" i="7"/>
  <c r="D92" i="7"/>
  <c r="C92" i="7"/>
  <c r="B92" i="7"/>
  <c r="H91" i="7"/>
  <c r="G91" i="7"/>
  <c r="F91" i="7"/>
  <c r="E91" i="7"/>
  <c r="D91" i="7"/>
  <c r="C91" i="7"/>
  <c r="B91" i="7"/>
  <c r="H90" i="7"/>
  <c r="G90" i="7"/>
  <c r="F90" i="7"/>
  <c r="E90" i="7"/>
  <c r="D90" i="7"/>
  <c r="C90" i="7"/>
  <c r="B90" i="7"/>
  <c r="H89" i="7"/>
  <c r="G89" i="7"/>
  <c r="F89" i="7"/>
  <c r="E89" i="7"/>
  <c r="D89" i="7"/>
  <c r="C89" i="7"/>
  <c r="B89" i="7"/>
  <c r="H88" i="7"/>
  <c r="G88" i="7"/>
  <c r="F88" i="7"/>
  <c r="E88" i="7"/>
  <c r="D88" i="7"/>
  <c r="C88" i="7"/>
  <c r="B88" i="7"/>
  <c r="H87" i="7"/>
  <c r="G87" i="7"/>
  <c r="F87" i="7"/>
  <c r="E87" i="7"/>
  <c r="D87" i="7"/>
  <c r="C87" i="7"/>
  <c r="B87" i="7"/>
  <c r="H86" i="7"/>
  <c r="G86" i="7"/>
  <c r="F86" i="7"/>
  <c r="E86" i="7"/>
  <c r="D86" i="7"/>
  <c r="C86" i="7"/>
  <c r="B86" i="7"/>
  <c r="H85" i="7"/>
  <c r="G85" i="7"/>
  <c r="F85" i="7"/>
  <c r="E85" i="7"/>
  <c r="D85" i="7"/>
  <c r="C85" i="7"/>
  <c r="B85" i="7"/>
  <c r="H84" i="7"/>
  <c r="G84" i="7"/>
  <c r="F84" i="7"/>
  <c r="E84" i="7"/>
  <c r="D84" i="7"/>
  <c r="C84" i="7"/>
  <c r="B84" i="7"/>
  <c r="H83" i="7"/>
  <c r="G83" i="7"/>
  <c r="F83" i="7"/>
  <c r="E83" i="7"/>
  <c r="D83" i="7"/>
  <c r="C83" i="7"/>
  <c r="B83" i="7"/>
  <c r="H82" i="7"/>
  <c r="G82" i="7"/>
  <c r="F82" i="7"/>
  <c r="E82" i="7"/>
  <c r="D82" i="7"/>
  <c r="C82" i="7"/>
  <c r="B82" i="7"/>
  <c r="H81" i="7"/>
  <c r="G81" i="7"/>
  <c r="F81" i="7"/>
  <c r="E81" i="7"/>
  <c r="D81" i="7"/>
  <c r="C81" i="7"/>
  <c r="B81" i="7"/>
  <c r="H80" i="7"/>
  <c r="G80" i="7"/>
  <c r="F80" i="7"/>
  <c r="E80" i="7"/>
  <c r="D80" i="7"/>
  <c r="C80" i="7"/>
  <c r="B80" i="7"/>
  <c r="H79" i="7"/>
  <c r="G79" i="7"/>
  <c r="F79" i="7"/>
  <c r="E79" i="7"/>
  <c r="D79" i="7"/>
  <c r="C79" i="7"/>
  <c r="B79" i="7"/>
  <c r="H78" i="7"/>
  <c r="G78" i="7"/>
  <c r="F78" i="7"/>
  <c r="E78" i="7"/>
  <c r="D78" i="7"/>
  <c r="C78" i="7"/>
  <c r="B78" i="7"/>
  <c r="H77" i="7"/>
  <c r="G77" i="7"/>
  <c r="F77" i="7"/>
  <c r="E77" i="7"/>
  <c r="D77" i="7"/>
  <c r="C77" i="7"/>
  <c r="B77" i="7"/>
  <c r="H76" i="7"/>
  <c r="G76" i="7"/>
  <c r="F76" i="7"/>
  <c r="E76" i="7"/>
  <c r="D76" i="7"/>
  <c r="C76" i="7"/>
  <c r="B76" i="7"/>
  <c r="H75" i="7"/>
  <c r="G75" i="7"/>
  <c r="F75" i="7"/>
  <c r="E75" i="7"/>
  <c r="D75" i="7"/>
  <c r="C75" i="7"/>
  <c r="B75" i="7"/>
  <c r="H74" i="7"/>
  <c r="G74" i="7"/>
  <c r="F74" i="7"/>
  <c r="E74" i="7"/>
  <c r="D74" i="7"/>
  <c r="C74" i="7"/>
  <c r="B74" i="7"/>
  <c r="H73" i="7"/>
  <c r="G73" i="7"/>
  <c r="F73" i="7"/>
  <c r="E73" i="7"/>
  <c r="D73" i="7"/>
  <c r="C73" i="7"/>
  <c r="B73" i="7"/>
  <c r="H72" i="7"/>
  <c r="G72" i="7"/>
  <c r="F72" i="7"/>
  <c r="E72" i="7"/>
  <c r="D72" i="7"/>
  <c r="C72" i="7"/>
  <c r="B72" i="7"/>
  <c r="H71" i="7"/>
  <c r="G71" i="7"/>
  <c r="F71" i="7"/>
  <c r="E71" i="7"/>
  <c r="D71" i="7"/>
  <c r="C71" i="7"/>
  <c r="B71" i="7"/>
  <c r="H70" i="7"/>
  <c r="G70" i="7"/>
  <c r="F70" i="7"/>
  <c r="E70" i="7"/>
  <c r="D70" i="7"/>
  <c r="C70" i="7"/>
  <c r="B70" i="7"/>
  <c r="H69" i="7"/>
  <c r="G69" i="7"/>
  <c r="F69" i="7"/>
  <c r="E69" i="7"/>
  <c r="D69" i="7"/>
  <c r="C69" i="7"/>
  <c r="B69" i="7"/>
  <c r="H68" i="7"/>
  <c r="G68" i="7"/>
  <c r="F68" i="7"/>
  <c r="E68" i="7"/>
  <c r="D68" i="7"/>
  <c r="C68" i="7"/>
  <c r="B68" i="7"/>
  <c r="H67" i="7"/>
  <c r="G67" i="7"/>
  <c r="F67" i="7"/>
  <c r="E67" i="7"/>
  <c r="D67" i="7"/>
  <c r="C67" i="7"/>
  <c r="B67" i="7"/>
  <c r="H66" i="7"/>
  <c r="G66" i="7"/>
  <c r="F66" i="7"/>
  <c r="E66" i="7"/>
  <c r="D66" i="7"/>
  <c r="C66" i="7"/>
  <c r="B66" i="7"/>
  <c r="H65" i="7"/>
  <c r="G65" i="7"/>
  <c r="F65" i="7"/>
  <c r="E65" i="7"/>
  <c r="D65" i="7"/>
  <c r="C65" i="7"/>
  <c r="B65" i="7"/>
  <c r="H64" i="7"/>
  <c r="G64" i="7"/>
  <c r="F64" i="7"/>
  <c r="E64" i="7"/>
  <c r="D64" i="7"/>
  <c r="C64" i="7"/>
  <c r="B64" i="7"/>
  <c r="H63" i="7"/>
  <c r="G63" i="7"/>
  <c r="F63" i="7"/>
  <c r="E63" i="7"/>
  <c r="D63" i="7"/>
  <c r="C63" i="7"/>
  <c r="B63" i="7"/>
  <c r="H62" i="7"/>
  <c r="G62" i="7"/>
  <c r="F62" i="7"/>
  <c r="E62" i="7"/>
  <c r="D62" i="7"/>
  <c r="C62" i="7"/>
  <c r="B62" i="7"/>
  <c r="H61" i="7"/>
  <c r="G61" i="7"/>
  <c r="F61" i="7"/>
  <c r="E61" i="7"/>
  <c r="D61" i="7"/>
  <c r="C61" i="7"/>
  <c r="B61" i="7"/>
  <c r="H60" i="7"/>
  <c r="G60" i="7"/>
  <c r="F60" i="7"/>
  <c r="E60" i="7"/>
  <c r="D60" i="7"/>
  <c r="C60" i="7"/>
  <c r="B60" i="7"/>
  <c r="H59" i="7"/>
  <c r="G59" i="7"/>
  <c r="F59" i="7"/>
  <c r="E59" i="7"/>
  <c r="D59" i="7"/>
  <c r="C59" i="7"/>
  <c r="B59" i="7"/>
  <c r="H58" i="7"/>
  <c r="G58" i="7"/>
  <c r="F58" i="7"/>
  <c r="E58" i="7"/>
  <c r="D58" i="7"/>
  <c r="C58" i="7"/>
  <c r="B58" i="7"/>
  <c r="H57" i="7"/>
  <c r="G57" i="7"/>
  <c r="F57" i="7"/>
  <c r="E57" i="7"/>
  <c r="D57" i="7"/>
  <c r="C57" i="7"/>
  <c r="B57" i="7"/>
  <c r="H56" i="7"/>
  <c r="G56" i="7"/>
  <c r="F56" i="7"/>
  <c r="E56" i="7"/>
  <c r="D56" i="7"/>
  <c r="C56" i="7"/>
  <c r="B56" i="7"/>
  <c r="H55" i="7"/>
  <c r="G55" i="7"/>
  <c r="F55" i="7"/>
  <c r="E55" i="7"/>
  <c r="D55" i="7"/>
  <c r="C55" i="7"/>
  <c r="B55" i="7"/>
  <c r="H54" i="7"/>
  <c r="G54" i="7"/>
  <c r="F54" i="7"/>
  <c r="E54" i="7"/>
  <c r="D54" i="7"/>
  <c r="C54" i="7"/>
  <c r="B54" i="7"/>
  <c r="H53" i="7"/>
  <c r="G53" i="7"/>
  <c r="F53" i="7"/>
  <c r="E53" i="7"/>
  <c r="D53" i="7"/>
  <c r="C53" i="7"/>
  <c r="B53" i="7"/>
  <c r="H52" i="7"/>
  <c r="G52" i="7"/>
  <c r="F52" i="7"/>
  <c r="E52" i="7"/>
  <c r="D52" i="7"/>
  <c r="C52" i="7"/>
  <c r="B52" i="7"/>
  <c r="H51" i="7"/>
  <c r="G51" i="7"/>
  <c r="F51" i="7"/>
  <c r="E51" i="7"/>
  <c r="D51" i="7"/>
  <c r="C51" i="7"/>
  <c r="B51" i="7"/>
  <c r="H50" i="7"/>
  <c r="G50" i="7"/>
  <c r="F50" i="7"/>
  <c r="E50" i="7"/>
  <c r="D50" i="7"/>
  <c r="C50" i="7"/>
  <c r="B50" i="7"/>
  <c r="H49" i="7"/>
  <c r="G49" i="7"/>
  <c r="F49" i="7"/>
  <c r="E49" i="7"/>
  <c r="D49" i="7"/>
  <c r="C49" i="7"/>
  <c r="B49" i="7"/>
  <c r="H48" i="7"/>
  <c r="G48" i="7"/>
  <c r="F48" i="7"/>
  <c r="E48" i="7"/>
  <c r="D48" i="7"/>
  <c r="C48" i="7"/>
  <c r="B48" i="7"/>
  <c r="H47" i="7"/>
  <c r="G47" i="7"/>
  <c r="F47" i="7"/>
  <c r="E47" i="7"/>
  <c r="D47" i="7"/>
  <c r="C47" i="7"/>
  <c r="B47" i="7"/>
  <c r="H46" i="7"/>
  <c r="G46" i="7"/>
  <c r="F46" i="7"/>
  <c r="E46" i="7"/>
  <c r="D46" i="7"/>
  <c r="C46" i="7"/>
  <c r="B46" i="7"/>
  <c r="H45" i="7"/>
  <c r="G45" i="7"/>
  <c r="F45" i="7"/>
  <c r="E45" i="7"/>
  <c r="D45" i="7"/>
  <c r="C45" i="7"/>
  <c r="B45" i="7"/>
  <c r="H44" i="7"/>
  <c r="G44" i="7"/>
  <c r="F44" i="7"/>
  <c r="E44" i="7"/>
  <c r="D44" i="7"/>
  <c r="C44" i="7"/>
  <c r="B44" i="7"/>
  <c r="H43" i="7"/>
  <c r="G43" i="7"/>
  <c r="F43" i="7"/>
  <c r="E43" i="7"/>
  <c r="D43" i="7"/>
  <c r="C43" i="7"/>
  <c r="B43" i="7"/>
  <c r="H42" i="7"/>
  <c r="G42" i="7"/>
  <c r="F42" i="7"/>
  <c r="E42" i="7"/>
  <c r="D42" i="7"/>
  <c r="C42" i="7"/>
  <c r="B42" i="7"/>
  <c r="H41" i="7"/>
  <c r="G41" i="7"/>
  <c r="F41" i="7"/>
  <c r="E41" i="7"/>
  <c r="D41" i="7"/>
  <c r="C41" i="7"/>
  <c r="B41" i="7"/>
  <c r="H40" i="7"/>
  <c r="G40" i="7"/>
  <c r="F40" i="7"/>
  <c r="E40" i="7"/>
  <c r="D40" i="7"/>
  <c r="C40" i="7"/>
  <c r="B40" i="7"/>
  <c r="H39" i="7"/>
  <c r="G39" i="7"/>
  <c r="F39" i="7"/>
  <c r="E39" i="7"/>
  <c r="D39" i="7"/>
  <c r="C39" i="7"/>
  <c r="B39" i="7"/>
  <c r="H38" i="7"/>
  <c r="G38" i="7"/>
  <c r="F38" i="7"/>
  <c r="E38" i="7"/>
  <c r="D38" i="7"/>
  <c r="C38" i="7"/>
  <c r="B38" i="7"/>
  <c r="H37" i="7"/>
  <c r="G37" i="7"/>
  <c r="F37" i="7"/>
  <c r="E37" i="7"/>
  <c r="D37" i="7"/>
  <c r="C37" i="7"/>
  <c r="B37" i="7"/>
  <c r="H36" i="7"/>
  <c r="G36" i="7"/>
  <c r="F36" i="7"/>
  <c r="E36" i="7"/>
  <c r="D36" i="7"/>
  <c r="C36" i="7"/>
  <c r="B36" i="7"/>
  <c r="H35" i="7"/>
  <c r="G35" i="7"/>
  <c r="F35" i="7"/>
  <c r="E35" i="7"/>
  <c r="D35" i="7"/>
  <c r="C35" i="7"/>
  <c r="B35" i="7"/>
  <c r="H34" i="7"/>
  <c r="G34" i="7"/>
  <c r="F34" i="7"/>
  <c r="E34" i="7"/>
  <c r="D34" i="7"/>
  <c r="C34" i="7"/>
  <c r="B34" i="7"/>
  <c r="H33" i="7"/>
  <c r="G33" i="7"/>
  <c r="F33" i="7"/>
  <c r="E33" i="7"/>
  <c r="D33" i="7"/>
  <c r="C33" i="7"/>
  <c r="B33" i="7"/>
  <c r="H32" i="7"/>
  <c r="G32" i="7"/>
  <c r="F32" i="7"/>
  <c r="E32" i="7"/>
  <c r="D32" i="7"/>
  <c r="C32" i="7"/>
  <c r="B32" i="7"/>
  <c r="H31" i="7"/>
  <c r="G31" i="7"/>
  <c r="F31" i="7"/>
  <c r="E31" i="7"/>
  <c r="D31" i="7"/>
  <c r="C31" i="7"/>
  <c r="B31" i="7"/>
  <c r="H30" i="7"/>
  <c r="G30" i="7"/>
  <c r="F30" i="7"/>
  <c r="E30" i="7"/>
  <c r="D30" i="7"/>
  <c r="C30" i="7"/>
  <c r="B30" i="7"/>
  <c r="H29" i="7"/>
  <c r="G29" i="7"/>
  <c r="F29" i="7"/>
  <c r="E29" i="7"/>
  <c r="D29" i="7"/>
  <c r="C29" i="7"/>
  <c r="B29" i="7"/>
  <c r="H28" i="7"/>
  <c r="G28" i="7"/>
  <c r="F28" i="7"/>
  <c r="E28" i="7"/>
  <c r="D28" i="7"/>
  <c r="C28" i="7"/>
  <c r="B28" i="7"/>
  <c r="H27" i="7"/>
  <c r="G27" i="7"/>
  <c r="F27" i="7"/>
  <c r="E27" i="7"/>
  <c r="D27" i="7"/>
  <c r="C27" i="7"/>
  <c r="B27" i="7"/>
  <c r="H26" i="7"/>
  <c r="G26" i="7"/>
  <c r="F26" i="7"/>
  <c r="E26" i="7"/>
  <c r="D26" i="7"/>
  <c r="C26" i="7"/>
  <c r="B26" i="7"/>
  <c r="H25" i="7"/>
  <c r="G25" i="7"/>
  <c r="F25" i="7"/>
  <c r="E25" i="7"/>
  <c r="D25" i="7"/>
  <c r="C25" i="7"/>
  <c r="B25" i="7"/>
  <c r="H24" i="7"/>
  <c r="G24" i="7"/>
  <c r="F24" i="7"/>
  <c r="E24" i="7"/>
  <c r="D24" i="7"/>
  <c r="C24" i="7"/>
  <c r="B24" i="7"/>
  <c r="H23" i="7"/>
  <c r="G23" i="7"/>
  <c r="F23" i="7"/>
  <c r="E23" i="7"/>
  <c r="D23" i="7"/>
  <c r="C23" i="7"/>
  <c r="B23" i="7"/>
  <c r="H22" i="7"/>
  <c r="G22" i="7"/>
  <c r="F22" i="7"/>
  <c r="E22" i="7"/>
  <c r="D22" i="7"/>
  <c r="C22" i="7"/>
  <c r="B22" i="7"/>
  <c r="H21" i="7"/>
  <c r="G21" i="7"/>
  <c r="F21" i="7"/>
  <c r="E21" i="7"/>
  <c r="D21" i="7"/>
  <c r="C21" i="7"/>
  <c r="B21" i="7"/>
  <c r="H20" i="7"/>
  <c r="G20" i="7"/>
  <c r="F20" i="7"/>
  <c r="E20" i="7"/>
  <c r="D20" i="7"/>
  <c r="C20" i="7"/>
  <c r="B20" i="7"/>
  <c r="H19" i="7"/>
  <c r="G19" i="7"/>
  <c r="F19" i="7"/>
  <c r="E19" i="7"/>
  <c r="D19" i="7"/>
  <c r="C19" i="7"/>
  <c r="B19" i="7"/>
  <c r="H18" i="7"/>
  <c r="G18" i="7"/>
  <c r="F18" i="7"/>
  <c r="E18" i="7"/>
  <c r="D18" i="7"/>
  <c r="C18" i="7"/>
  <c r="B18" i="7"/>
  <c r="H17" i="7"/>
  <c r="G17" i="7"/>
  <c r="F17" i="7"/>
  <c r="E17" i="7"/>
  <c r="D17" i="7"/>
  <c r="C17" i="7"/>
  <c r="B17" i="7"/>
  <c r="H16" i="7"/>
  <c r="G16" i="7"/>
  <c r="F16" i="7"/>
  <c r="E16" i="7"/>
  <c r="D16" i="7"/>
  <c r="C16" i="7"/>
  <c r="B16" i="7"/>
  <c r="H15" i="7"/>
  <c r="G15" i="7"/>
  <c r="F15" i="7"/>
  <c r="E15" i="7"/>
  <c r="D15" i="7"/>
  <c r="C15" i="7"/>
  <c r="B15" i="7"/>
  <c r="H14" i="7"/>
  <c r="G14" i="7"/>
  <c r="F14" i="7"/>
  <c r="E14" i="7"/>
  <c r="D14" i="7"/>
  <c r="C14" i="7"/>
  <c r="B14" i="7"/>
  <c r="H13" i="7"/>
  <c r="G13" i="7"/>
  <c r="F13" i="7"/>
  <c r="E13" i="7"/>
  <c r="D13" i="7"/>
  <c r="C13" i="7"/>
  <c r="B13" i="7"/>
  <c r="H12" i="7"/>
  <c r="G12" i="7"/>
  <c r="F12" i="7"/>
  <c r="E12" i="7"/>
  <c r="D12" i="7"/>
  <c r="C12" i="7"/>
  <c r="B12" i="7"/>
  <c r="H11" i="7"/>
  <c r="G11" i="7"/>
  <c r="F11" i="7"/>
  <c r="E11" i="7"/>
  <c r="D11" i="7"/>
  <c r="C11" i="7"/>
  <c r="B11" i="7"/>
  <c r="H10" i="7"/>
  <c r="G10" i="7"/>
  <c r="F10" i="7"/>
  <c r="E10" i="7"/>
  <c r="D10" i="7"/>
  <c r="C10" i="7"/>
  <c r="B10" i="7"/>
  <c r="H9" i="7"/>
  <c r="G9" i="7"/>
  <c r="F9" i="7"/>
  <c r="E9" i="7"/>
  <c r="D9" i="7"/>
  <c r="C9" i="7"/>
  <c r="B9" i="7"/>
  <c r="H8" i="7"/>
  <c r="G8" i="7"/>
  <c r="F8" i="7"/>
  <c r="E8" i="7"/>
  <c r="D8" i="7"/>
  <c r="C8" i="7"/>
  <c r="B8" i="7"/>
  <c r="H7" i="7"/>
  <c r="G7" i="7"/>
  <c r="F7" i="7"/>
  <c r="E7" i="7"/>
  <c r="D7" i="7"/>
  <c r="C7" i="7"/>
  <c r="B7" i="7"/>
  <c r="H6" i="7"/>
  <c r="G6" i="7"/>
  <c r="F6" i="7"/>
  <c r="E6" i="7"/>
  <c r="D6" i="7"/>
  <c r="C6" i="7"/>
  <c r="B6" i="7"/>
  <c r="H5" i="7"/>
  <c r="G5" i="7"/>
  <c r="F5" i="7"/>
  <c r="E5" i="7"/>
  <c r="D5" i="7"/>
  <c r="C5" i="7"/>
  <c r="B5" i="7"/>
  <c r="C33" i="15" l="1"/>
  <c r="I33" i="15" s="1"/>
  <c r="AK26" i="1"/>
  <c r="AL25" i="1"/>
  <c r="C34" i="15" l="1"/>
  <c r="I34" i="15" s="1"/>
  <c r="AK27" i="1"/>
  <c r="AL26" i="1"/>
  <c r="N48" i="1"/>
  <c r="N60" i="1"/>
  <c r="C35" i="15" l="1"/>
  <c r="I35" i="15" s="1"/>
  <c r="AK28" i="1"/>
  <c r="AL27" i="1"/>
  <c r="J13" i="1"/>
  <c r="C36" i="15" l="1"/>
  <c r="I36" i="15" s="1"/>
  <c r="AK29" i="1"/>
  <c r="AL28" i="1"/>
  <c r="G22" i="6"/>
  <c r="F22" i="6"/>
  <c r="E22" i="6"/>
  <c r="D22" i="6"/>
  <c r="C22" i="6"/>
  <c r="D48" i="5"/>
  <c r="Y43" i="5"/>
  <c r="X43" i="5"/>
  <c r="U43" i="5"/>
  <c r="T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P42" i="5"/>
  <c r="AO42" i="5"/>
  <c r="AN42" i="5"/>
  <c r="AM42" i="5"/>
  <c r="AL42" i="5"/>
  <c r="AK42" i="5"/>
  <c r="AJ42" i="5"/>
  <c r="AI42" i="5"/>
  <c r="AH42" i="5"/>
  <c r="AG42" i="5"/>
  <c r="AP41" i="5"/>
  <c r="AO41" i="5"/>
  <c r="AN41" i="5"/>
  <c r="AM41" i="5"/>
  <c r="AL41" i="5"/>
  <c r="AK41" i="5"/>
  <c r="AJ41" i="5"/>
  <c r="AI41" i="5"/>
  <c r="AH41" i="5"/>
  <c r="AG41" i="5"/>
  <c r="AP40" i="5"/>
  <c r="AO40" i="5"/>
  <c r="AN40" i="5"/>
  <c r="AM40" i="5"/>
  <c r="AL40" i="5"/>
  <c r="AK40" i="5"/>
  <c r="AJ40" i="5"/>
  <c r="AI40" i="5"/>
  <c r="AH40" i="5"/>
  <c r="AG40" i="5"/>
  <c r="AP39" i="5"/>
  <c r="AO39" i="5"/>
  <c r="AN39" i="5"/>
  <c r="AM39" i="5"/>
  <c r="AL39" i="5"/>
  <c r="AK39" i="5"/>
  <c r="AJ39" i="5"/>
  <c r="AI39" i="5"/>
  <c r="AH39" i="5"/>
  <c r="AG39" i="5"/>
  <c r="AP38" i="5"/>
  <c r="AO38" i="5"/>
  <c r="AN38" i="5"/>
  <c r="AM38" i="5"/>
  <c r="AL38" i="5"/>
  <c r="AK38" i="5"/>
  <c r="AJ38" i="5"/>
  <c r="AI38" i="5"/>
  <c r="AH38" i="5"/>
  <c r="AG38" i="5"/>
  <c r="AP37" i="5"/>
  <c r="AO37" i="5"/>
  <c r="AN37" i="5"/>
  <c r="AM37" i="5"/>
  <c r="AL37" i="5"/>
  <c r="AK37" i="5"/>
  <c r="AJ37" i="5"/>
  <c r="AI37" i="5"/>
  <c r="AH37" i="5"/>
  <c r="AG37" i="5"/>
  <c r="AP36" i="5"/>
  <c r="AO36" i="5"/>
  <c r="AN36" i="5"/>
  <c r="AM36" i="5"/>
  <c r="AL36" i="5"/>
  <c r="AK36" i="5"/>
  <c r="AJ36" i="5"/>
  <c r="AI36" i="5"/>
  <c r="AH36" i="5"/>
  <c r="AG36" i="5"/>
  <c r="AP35" i="5"/>
  <c r="AO35" i="5"/>
  <c r="AN35" i="5"/>
  <c r="AM35" i="5"/>
  <c r="AL35" i="5"/>
  <c r="AK35" i="5"/>
  <c r="AJ35" i="5"/>
  <c r="AI35" i="5"/>
  <c r="AH35" i="5"/>
  <c r="AG35" i="5"/>
  <c r="AP34" i="5"/>
  <c r="AO34" i="5"/>
  <c r="AN34" i="5"/>
  <c r="AM34" i="5"/>
  <c r="AL34" i="5"/>
  <c r="AK34" i="5"/>
  <c r="AJ34" i="5"/>
  <c r="AI34" i="5"/>
  <c r="AH34" i="5"/>
  <c r="AG34" i="5"/>
  <c r="AP33" i="5"/>
  <c r="AO33" i="5"/>
  <c r="AN33" i="5"/>
  <c r="AM33" i="5"/>
  <c r="AL33" i="5"/>
  <c r="AK33" i="5"/>
  <c r="AJ33" i="5"/>
  <c r="AI33" i="5"/>
  <c r="AH33" i="5"/>
  <c r="AG33" i="5"/>
  <c r="AP32" i="5"/>
  <c r="AO32" i="5"/>
  <c r="AN32" i="5"/>
  <c r="AM32" i="5"/>
  <c r="AL32" i="5"/>
  <c r="AK32" i="5"/>
  <c r="AJ32" i="5"/>
  <c r="AI32" i="5"/>
  <c r="AH32" i="5"/>
  <c r="AG32" i="5"/>
  <c r="AP31" i="5"/>
  <c r="AO31" i="5"/>
  <c r="AN31" i="5"/>
  <c r="AM31" i="5"/>
  <c r="AL31" i="5"/>
  <c r="AK31" i="5"/>
  <c r="AJ31" i="5"/>
  <c r="AI31" i="5"/>
  <c r="AH31" i="5"/>
  <c r="AG31" i="5"/>
  <c r="AP30" i="5"/>
  <c r="AO30" i="5"/>
  <c r="AN30" i="5"/>
  <c r="AM30" i="5"/>
  <c r="AL30" i="5"/>
  <c r="AK30" i="5"/>
  <c r="AJ30" i="5"/>
  <c r="AI30" i="5"/>
  <c r="AH30" i="5"/>
  <c r="AG30" i="5"/>
  <c r="AP29" i="5"/>
  <c r="AO29" i="5"/>
  <c r="AN29" i="5"/>
  <c r="AM29" i="5"/>
  <c r="AL29" i="5"/>
  <c r="AK29" i="5"/>
  <c r="AJ29" i="5"/>
  <c r="AI29" i="5"/>
  <c r="AH29" i="5"/>
  <c r="AG29" i="5"/>
  <c r="AP28" i="5"/>
  <c r="AO28" i="5"/>
  <c r="AN28" i="5"/>
  <c r="AM28" i="5"/>
  <c r="AL28" i="5"/>
  <c r="AK28" i="5"/>
  <c r="AJ28" i="5"/>
  <c r="AI28" i="5"/>
  <c r="AH28" i="5"/>
  <c r="AG28" i="5"/>
  <c r="AP27" i="5"/>
  <c r="AO27" i="5"/>
  <c r="AN27" i="5"/>
  <c r="AM27" i="5"/>
  <c r="AL27" i="5"/>
  <c r="AK27" i="5"/>
  <c r="AJ27" i="5"/>
  <c r="AI27" i="5"/>
  <c r="AH27" i="5"/>
  <c r="AG27" i="5"/>
  <c r="AP26" i="5"/>
  <c r="AO26" i="5"/>
  <c r="AN26" i="5"/>
  <c r="AM26" i="5"/>
  <c r="AL26" i="5"/>
  <c r="AK26" i="5"/>
  <c r="AJ26" i="5"/>
  <c r="AI26" i="5"/>
  <c r="AH26" i="5"/>
  <c r="AG26" i="5"/>
  <c r="AP25" i="5"/>
  <c r="AO25" i="5"/>
  <c r="AN25" i="5"/>
  <c r="AM25" i="5"/>
  <c r="AL25" i="5"/>
  <c r="AK25" i="5"/>
  <c r="AJ25" i="5"/>
  <c r="AI25" i="5"/>
  <c r="AH25" i="5"/>
  <c r="AG25" i="5"/>
  <c r="AP24" i="5"/>
  <c r="AO24" i="5"/>
  <c r="AN24" i="5"/>
  <c r="AM24" i="5"/>
  <c r="AL24" i="5"/>
  <c r="AK24" i="5"/>
  <c r="AJ24" i="5"/>
  <c r="AI24" i="5"/>
  <c r="AH24" i="5"/>
  <c r="AG24" i="5"/>
  <c r="AP23" i="5"/>
  <c r="AO23" i="5"/>
  <c r="AN23" i="5"/>
  <c r="AM23" i="5"/>
  <c r="AL23" i="5"/>
  <c r="AK23" i="5"/>
  <c r="AJ23" i="5"/>
  <c r="AI23" i="5"/>
  <c r="AH23" i="5"/>
  <c r="AG23" i="5"/>
  <c r="AP22" i="5"/>
  <c r="AO22" i="5"/>
  <c r="AN22" i="5"/>
  <c r="AM22" i="5"/>
  <c r="AL22" i="5"/>
  <c r="AK22" i="5"/>
  <c r="AJ22" i="5"/>
  <c r="AI22" i="5"/>
  <c r="AH22" i="5"/>
  <c r="AG22" i="5"/>
  <c r="AP21" i="5"/>
  <c r="AO21" i="5"/>
  <c r="AN21" i="5"/>
  <c r="AM21" i="5"/>
  <c r="AL21" i="5"/>
  <c r="AK21" i="5"/>
  <c r="AJ21" i="5"/>
  <c r="AI21" i="5"/>
  <c r="AH21" i="5"/>
  <c r="AG21" i="5"/>
  <c r="AP20" i="5"/>
  <c r="AO20" i="5"/>
  <c r="AN20" i="5"/>
  <c r="AM20" i="5"/>
  <c r="AL20" i="5"/>
  <c r="AK20" i="5"/>
  <c r="AJ20" i="5"/>
  <c r="AI20" i="5"/>
  <c r="AH20" i="5"/>
  <c r="AG20" i="5"/>
  <c r="AP19" i="5"/>
  <c r="AO19" i="5"/>
  <c r="AN19" i="5"/>
  <c r="AM19" i="5"/>
  <c r="AL19" i="5"/>
  <c r="AK19" i="5"/>
  <c r="AJ19" i="5"/>
  <c r="AI19" i="5"/>
  <c r="AH19" i="5"/>
  <c r="AG19" i="5"/>
  <c r="AP18" i="5"/>
  <c r="AO18" i="5"/>
  <c r="AN18" i="5"/>
  <c r="AM18" i="5"/>
  <c r="AL18" i="5"/>
  <c r="AK18" i="5"/>
  <c r="AJ18" i="5"/>
  <c r="AI18" i="5"/>
  <c r="AH18" i="5"/>
  <c r="AG18" i="5"/>
  <c r="AP17" i="5"/>
  <c r="AO17" i="5"/>
  <c r="AN17" i="5"/>
  <c r="AM17" i="5"/>
  <c r="AL17" i="5"/>
  <c r="AK17" i="5"/>
  <c r="AJ17" i="5"/>
  <c r="AI17" i="5"/>
  <c r="AH17" i="5"/>
  <c r="AG17" i="5"/>
  <c r="AP16" i="5"/>
  <c r="AO16" i="5"/>
  <c r="AN16" i="5"/>
  <c r="AM16" i="5"/>
  <c r="AL16" i="5"/>
  <c r="AK16" i="5"/>
  <c r="AJ16" i="5"/>
  <c r="AI16" i="5"/>
  <c r="AH16" i="5"/>
  <c r="AG16" i="5"/>
  <c r="AP15" i="5"/>
  <c r="AO15" i="5"/>
  <c r="AN15" i="5"/>
  <c r="AM15" i="5"/>
  <c r="AL15" i="5"/>
  <c r="AK15" i="5"/>
  <c r="AJ15" i="5"/>
  <c r="AI15" i="5"/>
  <c r="AH15" i="5"/>
  <c r="AG15" i="5"/>
  <c r="AP14" i="5"/>
  <c r="AO14" i="5"/>
  <c r="AN14" i="5"/>
  <c r="AM14" i="5"/>
  <c r="AL14" i="5"/>
  <c r="AK14" i="5"/>
  <c r="AJ14" i="5"/>
  <c r="AI14" i="5"/>
  <c r="AH14" i="5"/>
  <c r="AG14" i="5"/>
  <c r="AP13" i="5"/>
  <c r="AO13" i="5"/>
  <c r="AN13" i="5"/>
  <c r="AM13" i="5"/>
  <c r="AL13" i="5"/>
  <c r="AK13" i="5"/>
  <c r="AJ13" i="5"/>
  <c r="AI13" i="5"/>
  <c r="AH13" i="5"/>
  <c r="AG13" i="5"/>
  <c r="AP12" i="5"/>
  <c r="AO12" i="5"/>
  <c r="AN12" i="5"/>
  <c r="AM12" i="5"/>
  <c r="AL12" i="5"/>
  <c r="AK12" i="5"/>
  <c r="AJ12" i="5"/>
  <c r="AI12" i="5"/>
  <c r="AH12" i="5"/>
  <c r="AG12" i="5"/>
  <c r="AP11" i="5"/>
  <c r="AO11" i="5"/>
  <c r="AN11" i="5"/>
  <c r="AM11" i="5"/>
  <c r="AL11" i="5"/>
  <c r="AK11" i="5"/>
  <c r="AJ11" i="5"/>
  <c r="AI11" i="5"/>
  <c r="AH11" i="5"/>
  <c r="AG11" i="5"/>
  <c r="AP10" i="5"/>
  <c r="AO10" i="5"/>
  <c r="AN10" i="5"/>
  <c r="AM10" i="5"/>
  <c r="AL10" i="5"/>
  <c r="AK10" i="5"/>
  <c r="AJ10" i="5"/>
  <c r="AI10" i="5"/>
  <c r="AH10" i="5"/>
  <c r="AG10" i="5"/>
  <c r="AP9" i="5"/>
  <c r="AO9" i="5"/>
  <c r="AN9" i="5"/>
  <c r="AM9" i="5"/>
  <c r="AL9" i="5"/>
  <c r="AK9" i="5"/>
  <c r="AJ9" i="5"/>
  <c r="AI9" i="5"/>
  <c r="AH9" i="5"/>
  <c r="AG9" i="5"/>
  <c r="AP8" i="5"/>
  <c r="AO8" i="5"/>
  <c r="AN8" i="5"/>
  <c r="AM8" i="5"/>
  <c r="AL8" i="5"/>
  <c r="AK8" i="5"/>
  <c r="AJ8" i="5"/>
  <c r="AI8" i="5"/>
  <c r="AH8" i="5"/>
  <c r="AG8" i="5"/>
  <c r="AP7" i="5"/>
  <c r="AO7" i="5"/>
  <c r="AN7" i="5"/>
  <c r="AM7" i="5"/>
  <c r="AL7" i="5"/>
  <c r="AK7" i="5"/>
  <c r="AJ7" i="5"/>
  <c r="AI7" i="5"/>
  <c r="AH7" i="5"/>
  <c r="AG7" i="5"/>
  <c r="D3" i="5"/>
  <c r="C37" i="15" l="1"/>
  <c r="I37" i="15" s="1"/>
  <c r="G58" i="5"/>
  <c r="F58" i="5"/>
  <c r="E58" i="5"/>
  <c r="D58" i="5"/>
  <c r="C58" i="5"/>
  <c r="B58" i="5"/>
  <c r="E57" i="5"/>
  <c r="F57" i="5"/>
  <c r="D57" i="5"/>
  <c r="C57" i="5"/>
  <c r="B57" i="5"/>
  <c r="G57" i="5"/>
  <c r="U53" i="5"/>
  <c r="K53" i="5"/>
  <c r="C53" i="5"/>
  <c r="Y53" i="5"/>
  <c r="E53" i="5"/>
  <c r="T53" i="5"/>
  <c r="J53" i="5"/>
  <c r="B53" i="5"/>
  <c r="Q53" i="5"/>
  <c r="I53" i="5"/>
  <c r="M53" i="5"/>
  <c r="L53" i="5"/>
  <c r="P53" i="5"/>
  <c r="H53" i="5"/>
  <c r="X53" i="5"/>
  <c r="O53" i="5"/>
  <c r="G53" i="5"/>
  <c r="N53" i="5"/>
  <c r="F53" i="5"/>
  <c r="D53" i="5"/>
  <c r="O54" i="5"/>
  <c r="G54" i="5"/>
  <c r="N54" i="5"/>
  <c r="F54" i="5"/>
  <c r="P54" i="5"/>
  <c r="M54" i="5"/>
  <c r="E54" i="5"/>
  <c r="I54" i="5"/>
  <c r="L54" i="5"/>
  <c r="D54" i="5"/>
  <c r="Q54" i="5"/>
  <c r="U54" i="5"/>
  <c r="K54" i="5"/>
  <c r="C54" i="5"/>
  <c r="H54" i="5"/>
  <c r="T54" i="5"/>
  <c r="J54" i="5"/>
  <c r="B54" i="5"/>
  <c r="E55" i="5"/>
  <c r="D55" i="5"/>
  <c r="G55" i="5"/>
  <c r="K55" i="5"/>
  <c r="C55" i="5"/>
  <c r="J55" i="5"/>
  <c r="B55" i="5"/>
  <c r="I55" i="5"/>
  <c r="H55" i="5"/>
  <c r="F55" i="5"/>
  <c r="C56" i="5"/>
  <c r="B56" i="5"/>
  <c r="D56" i="5"/>
  <c r="G56" i="5"/>
  <c r="F56" i="5"/>
  <c r="E56" i="5"/>
  <c r="AK30" i="1"/>
  <c r="AL29" i="1"/>
  <c r="C38" i="15" l="1"/>
  <c r="AK31" i="1"/>
  <c r="AL30" i="1"/>
  <c r="C8" i="4"/>
  <c r="C7" i="4"/>
  <c r="P8" i="1"/>
  <c r="V4" i="1"/>
  <c r="I38" i="15" l="1"/>
  <c r="C39" i="15"/>
  <c r="V5" i="1"/>
  <c r="AK32" i="1"/>
  <c r="AL31" i="1"/>
  <c r="C9" i="4"/>
  <c r="C6" i="4"/>
  <c r="C5" i="4"/>
  <c r="C14" i="4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J16" i="4" l="1"/>
  <c r="J24" i="4"/>
  <c r="J32" i="4"/>
  <c r="J40" i="4"/>
  <c r="J48" i="4"/>
  <c r="J56" i="4"/>
  <c r="J35" i="4"/>
  <c r="J17" i="4"/>
  <c r="J25" i="4"/>
  <c r="J33" i="4"/>
  <c r="J41" i="4"/>
  <c r="J49" i="4"/>
  <c r="J57" i="4"/>
  <c r="J27" i="4"/>
  <c r="J18" i="4"/>
  <c r="J26" i="4"/>
  <c r="J34" i="4"/>
  <c r="J42" i="4"/>
  <c r="J50" i="4"/>
  <c r="J58" i="4"/>
  <c r="J19" i="4"/>
  <c r="J20" i="4"/>
  <c r="J28" i="4"/>
  <c r="J36" i="4"/>
  <c r="J44" i="4"/>
  <c r="J52" i="4"/>
  <c r="J21" i="4"/>
  <c r="J29" i="4"/>
  <c r="J37" i="4"/>
  <c r="J45" i="4"/>
  <c r="J53" i="4"/>
  <c r="J22" i="4"/>
  <c r="J30" i="4"/>
  <c r="J38" i="4"/>
  <c r="J46" i="4"/>
  <c r="J54" i="4"/>
  <c r="J51" i="4"/>
  <c r="J23" i="4"/>
  <c r="J31" i="4"/>
  <c r="J39" i="4"/>
  <c r="J47" i="4"/>
  <c r="J55" i="4"/>
  <c r="J43" i="4"/>
  <c r="J15" i="4"/>
  <c r="I39" i="15"/>
  <c r="C40" i="15"/>
  <c r="V6" i="1"/>
  <c r="AK33" i="1"/>
  <c r="AL32" i="1"/>
  <c r="D14" i="4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I40" i="15" l="1"/>
  <c r="C41" i="15"/>
  <c r="V7" i="1"/>
  <c r="AK34" i="1"/>
  <c r="AL33" i="1"/>
  <c r="I41" i="15" l="1"/>
  <c r="C42" i="15"/>
  <c r="V8" i="1"/>
  <c r="AK35" i="1"/>
  <c r="AL34" i="1"/>
  <c r="P7" i="1"/>
  <c r="I42" i="15" l="1"/>
  <c r="C43" i="15"/>
  <c r="V9" i="1"/>
  <c r="AK36" i="1"/>
  <c r="AL35" i="1"/>
  <c r="I43" i="15" l="1"/>
  <c r="C44" i="15"/>
  <c r="V10" i="1"/>
  <c r="AK37" i="1"/>
  <c r="AL36" i="1"/>
  <c r="I44" i="15" l="1"/>
  <c r="C45" i="15"/>
  <c r="V11" i="1"/>
  <c r="AK38" i="1"/>
  <c r="AL37" i="1"/>
  <c r="B3" i="3"/>
  <c r="C3" i="3" s="1"/>
  <c r="I45" i="15" l="1"/>
  <c r="C46" i="15"/>
  <c r="V12" i="1"/>
  <c r="AK39" i="1"/>
  <c r="AL38" i="1"/>
  <c r="A4" i="3"/>
  <c r="I46" i="15" l="1"/>
  <c r="C47" i="15"/>
  <c r="V13" i="1"/>
  <c r="AK40" i="1"/>
  <c r="AL39" i="1"/>
  <c r="B4" i="3"/>
  <c r="A5" i="3" s="1"/>
  <c r="I47" i="15" l="1"/>
  <c r="C48" i="15"/>
  <c r="B5" i="3"/>
  <c r="A6" i="3" s="1"/>
  <c r="C5" i="3"/>
  <c r="C4" i="3"/>
  <c r="V14" i="1"/>
  <c r="AK41" i="1"/>
  <c r="AL40" i="1"/>
  <c r="B6" i="3"/>
  <c r="A7" i="3" s="1"/>
  <c r="I48" i="15" l="1"/>
  <c r="C49" i="15"/>
  <c r="B7" i="3"/>
  <c r="A8" i="3" s="1"/>
  <c r="C7" i="3"/>
  <c r="C6" i="3"/>
  <c r="V15" i="1"/>
  <c r="AK42" i="1"/>
  <c r="AL41" i="1"/>
  <c r="B8" i="3"/>
  <c r="A9" i="3" s="1"/>
  <c r="I49" i="15" l="1"/>
  <c r="C50" i="15"/>
  <c r="C8" i="3"/>
  <c r="V16" i="1"/>
  <c r="AL42" i="1"/>
  <c r="B9" i="3"/>
  <c r="A10" i="3" s="1"/>
  <c r="I50" i="15" l="1"/>
  <c r="C51" i="15"/>
  <c r="C9" i="3"/>
  <c r="V17" i="1"/>
  <c r="B10" i="3"/>
  <c r="A11" i="3" s="1"/>
  <c r="I51" i="15" l="1"/>
  <c r="C52" i="15"/>
  <c r="C10" i="3"/>
  <c r="V18" i="1"/>
  <c r="B11" i="3"/>
  <c r="A12" i="3" s="1"/>
  <c r="I52" i="15" l="1"/>
  <c r="C53" i="15"/>
  <c r="C11" i="3"/>
  <c r="V19" i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B12" i="3"/>
  <c r="A13" i="3" s="1"/>
  <c r="I53" i="15" l="1"/>
  <c r="C54" i="15"/>
  <c r="C12" i="3"/>
  <c r="B13" i="3"/>
  <c r="A14" i="3" s="1"/>
  <c r="I54" i="15" l="1"/>
  <c r="C55" i="15"/>
  <c r="C13" i="3"/>
  <c r="B14" i="3"/>
  <c r="A15" i="3" s="1"/>
  <c r="I55" i="15" l="1"/>
  <c r="C56" i="15"/>
  <c r="C14" i="3"/>
  <c r="B15" i="3"/>
  <c r="A16" i="3" s="1"/>
  <c r="I56" i="15" l="1"/>
  <c r="C57" i="15"/>
  <c r="C15" i="3"/>
  <c r="B16" i="3"/>
  <c r="A17" i="3" s="1"/>
  <c r="I57" i="15" l="1"/>
  <c r="C58" i="15"/>
  <c r="I58" i="15" s="1"/>
  <c r="C16" i="3"/>
  <c r="B17" i="3"/>
  <c r="A18" i="3" s="1"/>
  <c r="C17" i="3" l="1"/>
  <c r="B18" i="3"/>
  <c r="A19" i="3" s="1"/>
  <c r="C18" i="3" l="1"/>
  <c r="B19" i="3"/>
  <c r="A20" i="3" s="1"/>
  <c r="C19" i="3" l="1"/>
  <c r="B20" i="3"/>
  <c r="A21" i="3" s="1"/>
  <c r="C20" i="3" l="1"/>
  <c r="B21" i="3"/>
  <c r="A22" i="3" s="1"/>
  <c r="C21" i="3" l="1"/>
  <c r="B22" i="3"/>
  <c r="A23" i="3" s="1"/>
  <c r="C22" i="3" l="1"/>
  <c r="B23" i="3"/>
  <c r="A24" i="3" s="1"/>
  <c r="C23" i="3" l="1"/>
  <c r="B24" i="3"/>
  <c r="A25" i="3" s="1"/>
  <c r="C24" i="3" l="1"/>
  <c r="B25" i="3"/>
  <c r="A26" i="3" s="1"/>
  <c r="C25" i="3" l="1"/>
  <c r="B26" i="3"/>
  <c r="A27" i="3" s="1"/>
  <c r="C26" i="3" l="1"/>
  <c r="B27" i="3"/>
  <c r="A28" i="3" s="1"/>
  <c r="C27" i="3" l="1"/>
  <c r="B28" i="3"/>
  <c r="A29" i="3" s="1"/>
  <c r="C28" i="3" l="1"/>
  <c r="B29" i="3"/>
  <c r="A30" i="3" s="1"/>
  <c r="C29" i="3" l="1"/>
  <c r="B30" i="3"/>
  <c r="A31" i="3" s="1"/>
  <c r="C30" i="3" l="1"/>
  <c r="B31" i="3"/>
  <c r="A32" i="3" s="1"/>
  <c r="C31" i="3" l="1"/>
  <c r="B32" i="3"/>
  <c r="A33" i="3" s="1"/>
  <c r="C32" i="3" l="1"/>
  <c r="B33" i="3"/>
  <c r="A34" i="3" s="1"/>
  <c r="C33" i="3" l="1"/>
  <c r="B34" i="3"/>
  <c r="A35" i="3" s="1"/>
  <c r="C34" i="3" l="1"/>
  <c r="B35" i="3"/>
  <c r="A36" i="3" s="1"/>
  <c r="C35" i="3" l="1"/>
  <c r="B36" i="3"/>
  <c r="A37" i="3" s="1"/>
  <c r="C36" i="3" l="1"/>
  <c r="B37" i="3"/>
  <c r="A38" i="3" s="1"/>
  <c r="C37" i="3" l="1"/>
  <c r="B38" i="3"/>
  <c r="A39" i="3" s="1"/>
  <c r="C38" i="3" l="1"/>
  <c r="B39" i="3"/>
  <c r="A40" i="3" s="1"/>
  <c r="C39" i="3" l="1"/>
  <c r="B40" i="3"/>
  <c r="A41" i="3" s="1"/>
  <c r="C40" i="3" l="1"/>
  <c r="B41" i="3"/>
  <c r="A42" i="3" s="1"/>
  <c r="C41" i="3" l="1"/>
  <c r="B42" i="3"/>
  <c r="A43" i="3" s="1"/>
  <c r="C42" i="3" l="1"/>
  <c r="B43" i="3"/>
  <c r="A44" i="3" s="1"/>
  <c r="C43" i="3" l="1"/>
  <c r="B44" i="3"/>
  <c r="A45" i="3" s="1"/>
  <c r="C44" i="3" l="1"/>
  <c r="B45" i="3"/>
  <c r="A46" i="3" s="1"/>
  <c r="C45" i="3" l="1"/>
  <c r="B46" i="3"/>
  <c r="A47" i="3" s="1"/>
  <c r="C46" i="3" l="1"/>
  <c r="B47" i="3"/>
  <c r="A48" i="3" s="1"/>
  <c r="C47" i="3" l="1"/>
  <c r="B48" i="3"/>
  <c r="A49" i="3" s="1"/>
  <c r="C48" i="3" l="1"/>
  <c r="B49" i="3"/>
  <c r="A50" i="3" s="1"/>
  <c r="C49" i="3" l="1"/>
  <c r="B50" i="3"/>
  <c r="A51" i="3" s="1"/>
  <c r="C50" i="3" l="1"/>
  <c r="B51" i="3"/>
  <c r="A52" i="3" s="1"/>
  <c r="C51" i="3" l="1"/>
  <c r="B52" i="3"/>
  <c r="A53" i="3" s="1"/>
  <c r="C52" i="3" l="1"/>
  <c r="B53" i="3"/>
  <c r="A54" i="3" s="1"/>
  <c r="C53" i="3" l="1"/>
  <c r="B54" i="3"/>
  <c r="A55" i="3" s="1"/>
  <c r="C54" i="3" l="1"/>
  <c r="B55" i="3"/>
  <c r="A56" i="3" s="1"/>
  <c r="C55" i="3" l="1"/>
  <c r="B56" i="3"/>
  <c r="A57" i="3" s="1"/>
  <c r="C56" i="3" l="1"/>
  <c r="B57" i="3"/>
  <c r="A58" i="3" s="1"/>
  <c r="C57" i="3" l="1"/>
  <c r="B58" i="3"/>
  <c r="A59" i="3" s="1"/>
  <c r="C58" i="3" l="1"/>
  <c r="B59" i="3"/>
  <c r="A60" i="3" s="1"/>
  <c r="C59" i="3" l="1"/>
  <c r="B60" i="3"/>
  <c r="A61" i="3" s="1"/>
  <c r="C60" i="3" l="1"/>
  <c r="B61" i="3"/>
  <c r="A62" i="3" s="1"/>
  <c r="C61" i="3" l="1"/>
  <c r="B62" i="3"/>
  <c r="A63" i="3" s="1"/>
  <c r="C62" i="3" l="1"/>
  <c r="B63" i="3"/>
  <c r="A64" i="3" s="1"/>
  <c r="C63" i="3" l="1"/>
  <c r="B64" i="3"/>
  <c r="A65" i="3" s="1"/>
  <c r="C64" i="3" l="1"/>
  <c r="B65" i="3"/>
  <c r="A66" i="3" s="1"/>
  <c r="C65" i="3" l="1"/>
  <c r="B66" i="3"/>
  <c r="A67" i="3" s="1"/>
  <c r="C66" i="3" l="1"/>
  <c r="B67" i="3"/>
  <c r="A68" i="3" s="1"/>
  <c r="C67" i="3" l="1"/>
  <c r="B68" i="3"/>
  <c r="A69" i="3" s="1"/>
  <c r="C68" i="3" l="1"/>
  <c r="B69" i="3"/>
  <c r="A70" i="3" s="1"/>
  <c r="C69" i="3" l="1"/>
  <c r="B70" i="3"/>
  <c r="A71" i="3" s="1"/>
  <c r="C70" i="3" l="1"/>
  <c r="B71" i="3"/>
  <c r="A72" i="3" s="1"/>
  <c r="C71" i="3" l="1"/>
  <c r="B72" i="3"/>
  <c r="A73" i="3" s="1"/>
  <c r="C72" i="3" l="1"/>
  <c r="B73" i="3"/>
  <c r="A74" i="3" s="1"/>
  <c r="C73" i="3" l="1"/>
  <c r="B74" i="3"/>
  <c r="A75" i="3" s="1"/>
  <c r="C74" i="3" l="1"/>
  <c r="B75" i="3"/>
  <c r="A76" i="3" s="1"/>
  <c r="C75" i="3" l="1"/>
  <c r="B76" i="3"/>
  <c r="A77" i="3" s="1"/>
  <c r="C76" i="3" l="1"/>
  <c r="B77" i="3"/>
  <c r="A78" i="3" s="1"/>
  <c r="C77" i="3" l="1"/>
  <c r="B78" i="3"/>
  <c r="A79" i="3" s="1"/>
  <c r="C78" i="3" l="1"/>
  <c r="B79" i="3"/>
  <c r="A80" i="3" s="1"/>
  <c r="C79" i="3" l="1"/>
  <c r="B80" i="3"/>
  <c r="A81" i="3" s="1"/>
  <c r="C80" i="3" l="1"/>
  <c r="B81" i="3"/>
  <c r="A82" i="3" s="1"/>
  <c r="C81" i="3" l="1"/>
  <c r="B82" i="3"/>
  <c r="A83" i="3" s="1"/>
  <c r="C82" i="3" l="1"/>
  <c r="B83" i="3"/>
  <c r="A84" i="3" s="1"/>
  <c r="C83" i="3" l="1"/>
  <c r="B84" i="3"/>
  <c r="A85" i="3" s="1"/>
  <c r="C84" i="3" l="1"/>
  <c r="B85" i="3"/>
  <c r="A86" i="3" s="1"/>
  <c r="C85" i="3" l="1"/>
  <c r="B86" i="3"/>
  <c r="A87" i="3" s="1"/>
  <c r="C86" i="3" l="1"/>
  <c r="B87" i="3"/>
  <c r="A88" i="3" s="1"/>
  <c r="C87" i="3" l="1"/>
  <c r="B88" i="3"/>
  <c r="A89" i="3" s="1"/>
  <c r="C88" i="3" l="1"/>
  <c r="B89" i="3"/>
  <c r="A90" i="3" s="1"/>
  <c r="C89" i="3" l="1"/>
  <c r="B90" i="3"/>
  <c r="A91" i="3" s="1"/>
  <c r="C90" i="3" l="1"/>
  <c r="B91" i="3"/>
  <c r="A92" i="3" s="1"/>
  <c r="C91" i="3" l="1"/>
  <c r="B92" i="3"/>
  <c r="A93" i="3" s="1"/>
  <c r="C92" i="3" l="1"/>
  <c r="B93" i="3"/>
  <c r="A94" i="3" s="1"/>
  <c r="C93" i="3" l="1"/>
  <c r="B94" i="3"/>
  <c r="A95" i="3" s="1"/>
  <c r="C94" i="3" l="1"/>
  <c r="B95" i="3"/>
  <c r="A96" i="3" s="1"/>
  <c r="C95" i="3" l="1"/>
  <c r="B96" i="3"/>
  <c r="A97" i="3" s="1"/>
  <c r="C96" i="3" l="1"/>
  <c r="B97" i="3"/>
  <c r="A98" i="3" s="1"/>
  <c r="C97" i="3" l="1"/>
  <c r="B98" i="3"/>
  <c r="A99" i="3" s="1"/>
  <c r="C98" i="3" l="1"/>
  <c r="B99" i="3"/>
  <c r="A100" i="3" s="1"/>
  <c r="C99" i="3" l="1"/>
  <c r="B100" i="3"/>
  <c r="A101" i="3" s="1"/>
  <c r="C100" i="3" l="1"/>
  <c r="B101" i="3"/>
  <c r="A102" i="3" s="1"/>
  <c r="C101" i="3" l="1"/>
  <c r="B102" i="3"/>
  <c r="A103" i="3" s="1"/>
  <c r="C102" i="3" l="1"/>
  <c r="B103" i="3"/>
  <c r="A104" i="3" s="1"/>
  <c r="C103" i="3" l="1"/>
  <c r="B104" i="3"/>
  <c r="A105" i="3" s="1"/>
  <c r="C104" i="3" l="1"/>
  <c r="B105" i="3"/>
  <c r="A106" i="3" s="1"/>
  <c r="C105" i="3" l="1"/>
  <c r="B106" i="3"/>
  <c r="A107" i="3" s="1"/>
  <c r="C106" i="3" l="1"/>
  <c r="B107" i="3"/>
  <c r="A108" i="3" s="1"/>
  <c r="C107" i="3" l="1"/>
  <c r="B108" i="3"/>
  <c r="A109" i="3" s="1"/>
  <c r="J35" i="1"/>
  <c r="J34" i="1" s="1"/>
  <c r="C108" i="3" l="1"/>
  <c r="K39" i="1"/>
  <c r="J43" i="1" s="1"/>
  <c r="B109" i="3"/>
  <c r="A110" i="3" s="1"/>
  <c r="D55" i="1"/>
  <c r="K55" i="1" s="1"/>
  <c r="C109" i="3" l="1"/>
  <c r="D54" i="1"/>
  <c r="K54" i="1"/>
  <c r="C10" i="4"/>
  <c r="J38" i="1"/>
  <c r="C4" i="4"/>
  <c r="P5" i="1"/>
  <c r="P4" i="1"/>
  <c r="X4" i="1" s="1"/>
  <c r="B110" i="3"/>
  <c r="A111" i="3" s="1"/>
  <c r="C110" i="3" l="1"/>
  <c r="F14" i="4"/>
  <c r="W4" i="1"/>
  <c r="X5" i="1" s="1"/>
  <c r="E14" i="4"/>
  <c r="F14" i="15" s="1"/>
  <c r="AA4" i="1"/>
  <c r="B111" i="3"/>
  <c r="A112" i="3" s="1"/>
  <c r="G8" i="8"/>
  <c r="H8" i="8" s="1"/>
  <c r="C111" i="3" l="1"/>
  <c r="C6" i="15"/>
  <c r="G14" i="4"/>
  <c r="F15" i="4" s="1"/>
  <c r="AA5" i="1"/>
  <c r="Z4" i="1"/>
  <c r="Y4" i="1"/>
  <c r="B112" i="3"/>
  <c r="A113" i="3" s="1"/>
  <c r="C112" i="3" l="1"/>
  <c r="E15" i="4"/>
  <c r="B113" i="3"/>
  <c r="A114" i="3" s="1"/>
  <c r="C113" i="3" l="1"/>
  <c r="F15" i="15"/>
  <c r="W5" i="1"/>
  <c r="X6" i="1" s="1"/>
  <c r="B114" i="3"/>
  <c r="A115" i="3" s="1"/>
  <c r="C114" i="3" l="1"/>
  <c r="G15" i="4"/>
  <c r="F16" i="4" s="1"/>
  <c r="E16" i="4"/>
  <c r="C5" i="15"/>
  <c r="AA6" i="1"/>
  <c r="Y5" i="1"/>
  <c r="D53" i="1"/>
  <c r="K53" i="1" s="1"/>
  <c r="G7" i="8" s="1"/>
  <c r="H7" i="8" s="1"/>
  <c r="B115" i="3"/>
  <c r="A116" i="3" s="1"/>
  <c r="C115" i="3" l="1"/>
  <c r="W6" i="1"/>
  <c r="F16" i="15"/>
  <c r="B116" i="3"/>
  <c r="A117" i="3" s="1"/>
  <c r="C116" i="3" l="1"/>
  <c r="X7" i="1"/>
  <c r="E17" i="4" s="1"/>
  <c r="W7" i="1" s="1"/>
  <c r="AA7" i="1"/>
  <c r="Y6" i="1"/>
  <c r="G16" i="4"/>
  <c r="F17" i="4" s="1"/>
  <c r="B117" i="3"/>
  <c r="A118" i="3" s="1"/>
  <c r="C117" i="3" l="1"/>
  <c r="F17" i="15"/>
  <c r="AA8" i="1"/>
  <c r="X8" i="1"/>
  <c r="E18" i="4" s="1"/>
  <c r="W8" i="1" s="1"/>
  <c r="X9" i="1" s="1"/>
  <c r="G17" i="4"/>
  <c r="F18" i="4" s="1"/>
  <c r="Y7" i="1"/>
  <c r="B118" i="3"/>
  <c r="A119" i="3" s="1"/>
  <c r="C118" i="3" l="1"/>
  <c r="E19" i="4"/>
  <c r="W9" i="1" s="1"/>
  <c r="AA9" i="1"/>
  <c r="F18" i="15"/>
  <c r="G18" i="4"/>
  <c r="F19" i="4" s="1"/>
  <c r="Y8" i="1"/>
  <c r="B119" i="3"/>
  <c r="A120" i="3" s="1"/>
  <c r="C119" i="3" l="1"/>
  <c r="G19" i="4"/>
  <c r="F20" i="4" s="1"/>
  <c r="X10" i="1"/>
  <c r="E20" i="4" s="1"/>
  <c r="W10" i="1" s="1"/>
  <c r="X11" i="1" s="1"/>
  <c r="E21" i="4" s="1"/>
  <c r="AA10" i="1"/>
  <c r="F19" i="15"/>
  <c r="Y9" i="1"/>
  <c r="Z9" i="1"/>
  <c r="B120" i="3"/>
  <c r="A121" i="3" s="1"/>
  <c r="C120" i="3" l="1"/>
  <c r="F20" i="15"/>
  <c r="F21" i="15" s="1"/>
  <c r="AA11" i="1"/>
  <c r="Y10" i="1"/>
  <c r="G20" i="4"/>
  <c r="F21" i="4" s="1"/>
  <c r="W11" i="1"/>
  <c r="X12" i="1" s="1"/>
  <c r="E22" i="4" s="1"/>
  <c r="B121" i="3"/>
  <c r="A122" i="3" s="1"/>
  <c r="C121" i="3" l="1"/>
  <c r="G21" i="4"/>
  <c r="F22" i="4" s="1"/>
  <c r="AA12" i="1"/>
  <c r="Y11" i="1"/>
  <c r="W12" i="1"/>
  <c r="X13" i="1" s="1"/>
  <c r="E23" i="4" s="1"/>
  <c r="F22" i="15"/>
  <c r="B122" i="3"/>
  <c r="A123" i="3" s="1"/>
  <c r="C122" i="3" l="1"/>
  <c r="Y12" i="1"/>
  <c r="AA13" i="1"/>
  <c r="G22" i="4"/>
  <c r="F23" i="4" s="1"/>
  <c r="W13" i="1"/>
  <c r="X14" i="1" s="1"/>
  <c r="E24" i="4" s="1"/>
  <c r="F23" i="15"/>
  <c r="B123" i="3"/>
  <c r="A124" i="3" s="1"/>
  <c r="C123" i="3" l="1"/>
  <c r="Y13" i="1"/>
  <c r="G23" i="4"/>
  <c r="F24" i="4" s="1"/>
  <c r="AA14" i="1"/>
  <c r="W14" i="1"/>
  <c r="X15" i="1" s="1"/>
  <c r="E25" i="4" s="1"/>
  <c r="F24" i="15"/>
  <c r="B124" i="3"/>
  <c r="A125" i="3" s="1"/>
  <c r="C124" i="3" l="1"/>
  <c r="AA15" i="1"/>
  <c r="G24" i="4"/>
  <c r="F25" i="4" s="1"/>
  <c r="Y14" i="1"/>
  <c r="W15" i="1"/>
  <c r="X16" i="1" s="1"/>
  <c r="E26" i="4" s="1"/>
  <c r="F25" i="15"/>
  <c r="B125" i="3"/>
  <c r="A126" i="3" s="1"/>
  <c r="C125" i="3" l="1"/>
  <c r="G25" i="4"/>
  <c r="F26" i="4" s="1"/>
  <c r="AA16" i="1"/>
  <c r="Y15" i="1"/>
  <c r="W16" i="1"/>
  <c r="Y16" i="1" s="1"/>
  <c r="F26" i="15"/>
  <c r="B126" i="3"/>
  <c r="A127" i="3" s="1"/>
  <c r="C126" i="3" l="1"/>
  <c r="X17" i="1"/>
  <c r="E27" i="4" s="1"/>
  <c r="F27" i="15" s="1"/>
  <c r="G26" i="4"/>
  <c r="F27" i="4" s="1"/>
  <c r="AA17" i="1"/>
  <c r="B127" i="3"/>
  <c r="A128" i="3" s="1"/>
  <c r="C127" i="3" l="1"/>
  <c r="W17" i="1"/>
  <c r="Y17" i="1" s="1"/>
  <c r="B128" i="3"/>
  <c r="A129" i="3" s="1"/>
  <c r="C128" i="3" l="1"/>
  <c r="X18" i="1"/>
  <c r="E28" i="4" s="1"/>
  <c r="F28" i="15" s="1"/>
  <c r="G27" i="4"/>
  <c r="F28" i="4" s="1"/>
  <c r="AA18" i="1"/>
  <c r="B129" i="3"/>
  <c r="A130" i="3" s="1"/>
  <c r="C129" i="3" l="1"/>
  <c r="W18" i="1"/>
  <c r="Y18" i="1" s="1"/>
  <c r="B130" i="3"/>
  <c r="A131" i="3" s="1"/>
  <c r="C130" i="3" l="1"/>
  <c r="G28" i="4"/>
  <c r="F29" i="4" s="1"/>
  <c r="X19" i="1"/>
  <c r="E29" i="4" s="1"/>
  <c r="W19" i="1" s="1"/>
  <c r="G29" i="4" s="1"/>
  <c r="F30" i="4" s="1"/>
  <c r="AA19" i="1"/>
  <c r="B131" i="3"/>
  <c r="A132" i="3" s="1"/>
  <c r="C131" i="3" l="1"/>
  <c r="F29" i="15"/>
  <c r="Y19" i="1"/>
  <c r="AA20" i="1"/>
  <c r="X20" i="1"/>
  <c r="E30" i="4" s="1"/>
  <c r="W20" i="1" s="1"/>
  <c r="X21" i="1" s="1"/>
  <c r="E31" i="4" s="1"/>
  <c r="W21" i="1" s="1"/>
  <c r="X22" i="1" s="1"/>
  <c r="E32" i="4" s="1"/>
  <c r="W22" i="1" s="1"/>
  <c r="X23" i="1" s="1"/>
  <c r="E33" i="4" s="1"/>
  <c r="B132" i="3"/>
  <c r="A133" i="3" s="1"/>
  <c r="C132" i="3" l="1"/>
  <c r="F30" i="15"/>
  <c r="F31" i="15" s="1"/>
  <c r="F32" i="15" s="1"/>
  <c r="F33" i="15" s="1"/>
  <c r="G30" i="4"/>
  <c r="F31" i="4" s="1"/>
  <c r="G32" i="4"/>
  <c r="F33" i="4" s="1"/>
  <c r="G31" i="4"/>
  <c r="F32" i="4" s="1"/>
  <c r="AA22" i="1"/>
  <c r="AA23" i="1"/>
  <c r="Y20" i="1"/>
  <c r="AA21" i="1"/>
  <c r="Y21" i="1"/>
  <c r="Y22" i="1"/>
  <c r="W23" i="1"/>
  <c r="B133" i="3"/>
  <c r="A134" i="3" s="1"/>
  <c r="C133" i="3" l="1"/>
  <c r="G33" i="4"/>
  <c r="F34" i="4" s="1"/>
  <c r="X24" i="1"/>
  <c r="E34" i="4" s="1"/>
  <c r="F34" i="15" s="1"/>
  <c r="AA24" i="1"/>
  <c r="Y23" i="1"/>
  <c r="B134" i="3"/>
  <c r="A135" i="3" s="1"/>
  <c r="C134" i="3" l="1"/>
  <c r="W24" i="1"/>
  <c r="B135" i="3"/>
  <c r="A136" i="3" s="1"/>
  <c r="C135" i="3" l="1"/>
  <c r="X25" i="1"/>
  <c r="E35" i="4" s="1"/>
  <c r="AA25" i="1"/>
  <c r="Y24" i="1"/>
  <c r="G34" i="4"/>
  <c r="F35" i="4" s="1"/>
  <c r="B136" i="3"/>
  <c r="A137" i="3" s="1"/>
  <c r="C136" i="3" l="1"/>
  <c r="W25" i="1"/>
  <c r="F35" i="15"/>
  <c r="B137" i="3"/>
  <c r="A138" i="3" s="1"/>
  <c r="C137" i="3" l="1"/>
  <c r="X26" i="1"/>
  <c r="E36" i="4" s="1"/>
  <c r="F36" i="15" s="1"/>
  <c r="G35" i="4"/>
  <c r="F36" i="4" s="1"/>
  <c r="Y25" i="1"/>
  <c r="AA26" i="1"/>
  <c r="B138" i="3"/>
  <c r="A139" i="3" s="1"/>
  <c r="C138" i="3" l="1"/>
  <c r="W26" i="1"/>
  <c r="G36" i="4" s="1"/>
  <c r="F37" i="4" s="1"/>
  <c r="B139" i="3"/>
  <c r="A140" i="3" s="1"/>
  <c r="C139" i="3" l="1"/>
  <c r="X27" i="1"/>
  <c r="E37" i="4" s="1"/>
  <c r="F37" i="15" s="1"/>
  <c r="AA27" i="1"/>
  <c r="Y26" i="1"/>
  <c r="B140" i="3"/>
  <c r="A141" i="3" s="1"/>
  <c r="C140" i="3" l="1"/>
  <c r="W27" i="1"/>
  <c r="X28" i="1" s="1"/>
  <c r="E38" i="4" s="1"/>
  <c r="B141" i="3"/>
  <c r="A142" i="3" s="1"/>
  <c r="C141" i="3" l="1"/>
  <c r="Y27" i="1"/>
  <c r="G37" i="4"/>
  <c r="F38" i="4" s="1"/>
  <c r="AA28" i="1"/>
  <c r="W28" i="1"/>
  <c r="F38" i="15"/>
  <c r="B142" i="3"/>
  <c r="A143" i="3" s="1"/>
  <c r="C142" i="3" l="1"/>
  <c r="AA29" i="1"/>
  <c r="X29" i="1"/>
  <c r="E39" i="4" s="1"/>
  <c r="W29" i="1" s="1"/>
  <c r="X30" i="1" s="1"/>
  <c r="G38" i="4"/>
  <c r="F39" i="4" s="1"/>
  <c r="Y28" i="1"/>
  <c r="B143" i="3"/>
  <c r="A144" i="3" s="1"/>
  <c r="C143" i="3" l="1"/>
  <c r="F39" i="15"/>
  <c r="G39" i="4"/>
  <c r="F40" i="4" s="1"/>
  <c r="AA30" i="1"/>
  <c r="Y29" i="1"/>
  <c r="B144" i="3"/>
  <c r="A145" i="3" s="1"/>
  <c r="C144" i="3" l="1"/>
  <c r="E40" i="4"/>
  <c r="W30" i="1" s="1"/>
  <c r="X31" i="1" s="1"/>
  <c r="B145" i="3"/>
  <c r="A146" i="3" s="1"/>
  <c r="C145" i="3" l="1"/>
  <c r="F40" i="15"/>
  <c r="G40" i="4"/>
  <c r="F41" i="4" s="1"/>
  <c r="Y30" i="1"/>
  <c r="AA31" i="1"/>
  <c r="B146" i="3"/>
  <c r="A147" i="3" s="1"/>
  <c r="C146" i="3" l="1"/>
  <c r="E41" i="4"/>
  <c r="B147" i="3"/>
  <c r="A148" i="3" s="1"/>
  <c r="C147" i="3" l="1"/>
  <c r="W31" i="1"/>
  <c r="F41" i="15"/>
  <c r="B148" i="3"/>
  <c r="A149" i="3" s="1"/>
  <c r="C148" i="3" l="1"/>
  <c r="G41" i="4"/>
  <c r="F42" i="4" s="1"/>
  <c r="X32" i="1"/>
  <c r="E42" i="4" s="1"/>
  <c r="F42" i="15" s="1"/>
  <c r="AA32" i="1"/>
  <c r="Y31" i="1"/>
  <c r="B149" i="3"/>
  <c r="A150" i="3" s="1"/>
  <c r="C149" i="3" l="1"/>
  <c r="W32" i="1"/>
  <c r="B150" i="3"/>
  <c r="A151" i="3" s="1"/>
  <c r="C150" i="3" l="1"/>
  <c r="AA33" i="1"/>
  <c r="X33" i="1"/>
  <c r="E43" i="4" s="1"/>
  <c r="F43" i="15" s="1"/>
  <c r="G42" i="4"/>
  <c r="F43" i="4" s="1"/>
  <c r="Y32" i="1"/>
  <c r="B151" i="3"/>
  <c r="A152" i="3" s="1"/>
  <c r="C151" i="3" l="1"/>
  <c r="W33" i="1"/>
  <c r="B152" i="3"/>
  <c r="A153" i="3" s="1"/>
  <c r="C152" i="3" l="1"/>
  <c r="Y33" i="1"/>
  <c r="X34" i="1"/>
  <c r="E44" i="4" s="1"/>
  <c r="F44" i="15" s="1"/>
  <c r="AA34" i="1"/>
  <c r="G43" i="4"/>
  <c r="F44" i="4" s="1"/>
  <c r="B153" i="3"/>
  <c r="A154" i="3" s="1"/>
  <c r="C153" i="3" l="1"/>
  <c r="W34" i="1"/>
  <c r="B154" i="3"/>
  <c r="A155" i="3" s="1"/>
  <c r="C154" i="3" l="1"/>
  <c r="AA35" i="1"/>
  <c r="X35" i="1"/>
  <c r="E45" i="4" s="1"/>
  <c r="F45" i="15" s="1"/>
  <c r="G44" i="4"/>
  <c r="F45" i="4" s="1"/>
  <c r="Y34" i="1"/>
  <c r="X49" i="1"/>
  <c r="B155" i="3"/>
  <c r="A156" i="3" s="1"/>
  <c r="C155" i="3" l="1"/>
  <c r="W35" i="1"/>
  <c r="B156" i="3"/>
  <c r="A157" i="3" s="1"/>
  <c r="C156" i="3" l="1"/>
  <c r="AA36" i="1"/>
  <c r="X36" i="1"/>
  <c r="E46" i="4" s="1"/>
  <c r="Y35" i="1"/>
  <c r="G45" i="4"/>
  <c r="F46" i="4" s="1"/>
  <c r="B157" i="3"/>
  <c r="A158" i="3" s="1"/>
  <c r="C157" i="3" l="1"/>
  <c r="W36" i="1"/>
  <c r="F46" i="15"/>
  <c r="B158" i="3"/>
  <c r="A159" i="3" s="1"/>
  <c r="C158" i="3" l="1"/>
  <c r="X37" i="1"/>
  <c r="E47" i="4" s="1"/>
  <c r="W37" i="1" s="1"/>
  <c r="X38" i="1" s="1"/>
  <c r="AA37" i="1"/>
  <c r="Y36" i="1"/>
  <c r="G46" i="4"/>
  <c r="F47" i="4" s="1"/>
  <c r="B159" i="3"/>
  <c r="A160" i="3" s="1"/>
  <c r="C159" i="3" l="1"/>
  <c r="Y37" i="1"/>
  <c r="G47" i="4"/>
  <c r="F48" i="4" s="1"/>
  <c r="AA38" i="1"/>
  <c r="F47" i="15"/>
  <c r="B160" i="3"/>
  <c r="A161" i="3" s="1"/>
  <c r="C160" i="3" l="1"/>
  <c r="E48" i="4"/>
  <c r="F48" i="15" s="1"/>
  <c r="B161" i="3"/>
  <c r="A162" i="3" s="1"/>
  <c r="C161" i="3" l="1"/>
  <c r="W38" i="1"/>
  <c r="X39" i="1" s="1"/>
  <c r="B162" i="3"/>
  <c r="A163" i="3" s="1"/>
  <c r="C162" i="3" l="1"/>
  <c r="Y38" i="1"/>
  <c r="AA39" i="1"/>
  <c r="G48" i="4"/>
  <c r="F49" i="4" s="1"/>
  <c r="B163" i="3"/>
  <c r="A164" i="3" s="1"/>
  <c r="C163" i="3" l="1"/>
  <c r="E49" i="4"/>
  <c r="F49" i="15" s="1"/>
  <c r="B164" i="3"/>
  <c r="A165" i="3" s="1"/>
  <c r="C164" i="3" l="1"/>
  <c r="W39" i="1"/>
  <c r="X40" i="1" s="1"/>
  <c r="B165" i="3"/>
  <c r="A166" i="3" s="1"/>
  <c r="C165" i="3" l="1"/>
  <c r="AA40" i="1"/>
  <c r="G49" i="4"/>
  <c r="F50" i="4" s="1"/>
  <c r="Y39" i="1"/>
  <c r="B166" i="3"/>
  <c r="A167" i="3" s="1"/>
  <c r="C166" i="3" l="1"/>
  <c r="E50" i="4"/>
  <c r="F50" i="15" s="1"/>
  <c r="B167" i="3"/>
  <c r="A168" i="3" s="1"/>
  <c r="C167" i="3" l="1"/>
  <c r="W40" i="1"/>
  <c r="X41" i="1" s="1"/>
  <c r="B168" i="3"/>
  <c r="A169" i="3" s="1"/>
  <c r="C168" i="3" l="1"/>
  <c r="Y40" i="1"/>
  <c r="G50" i="4"/>
  <c r="F51" i="4" s="1"/>
  <c r="AA41" i="1"/>
  <c r="B169" i="3"/>
  <c r="A170" i="3" s="1"/>
  <c r="C169" i="3" l="1"/>
  <c r="E51" i="4"/>
  <c r="F51" i="15" s="1"/>
  <c r="B170" i="3"/>
  <c r="A171" i="3" s="1"/>
  <c r="C170" i="3" l="1"/>
  <c r="W41" i="1"/>
  <c r="X42" i="1" s="1"/>
  <c r="B171" i="3"/>
  <c r="A172" i="3" s="1"/>
  <c r="C171" i="3" l="1"/>
  <c r="AA42" i="1"/>
  <c r="G51" i="4"/>
  <c r="F52" i="4" s="1"/>
  <c r="Y41" i="1"/>
  <c r="B172" i="3"/>
  <c r="A173" i="3" s="1"/>
  <c r="C172" i="3" l="1"/>
  <c r="E52" i="4"/>
  <c r="F52" i="15" s="1"/>
  <c r="B173" i="3"/>
  <c r="A174" i="3" s="1"/>
  <c r="C173" i="3" l="1"/>
  <c r="W42" i="1"/>
  <c r="X43" i="1" s="1"/>
  <c r="B174" i="3"/>
  <c r="A175" i="3" s="1"/>
  <c r="C174" i="3" l="1"/>
  <c r="Y42" i="1"/>
  <c r="AA43" i="1"/>
  <c r="G52" i="4"/>
  <c r="F53" i="4" s="1"/>
  <c r="B175" i="3"/>
  <c r="A176" i="3" s="1"/>
  <c r="C175" i="3" l="1"/>
  <c r="E53" i="4"/>
  <c r="F53" i="15" s="1"/>
  <c r="B176" i="3"/>
  <c r="A177" i="3" s="1"/>
  <c r="C176" i="3" l="1"/>
  <c r="W43" i="1"/>
  <c r="X44" i="1" s="1"/>
  <c r="B177" i="3"/>
  <c r="A178" i="3" s="1"/>
  <c r="C177" i="3" l="1"/>
  <c r="G53" i="4"/>
  <c r="F54" i="4" s="1"/>
  <c r="AA44" i="1"/>
  <c r="Y43" i="1"/>
  <c r="B178" i="3"/>
  <c r="A179" i="3" s="1"/>
  <c r="C178" i="3" l="1"/>
  <c r="E54" i="4"/>
  <c r="F54" i="15" s="1"/>
  <c r="B179" i="3"/>
  <c r="A180" i="3" s="1"/>
  <c r="C179" i="3" l="1"/>
  <c r="W44" i="1"/>
  <c r="X45" i="1" s="1"/>
  <c r="B180" i="3"/>
  <c r="A181" i="3" s="1"/>
  <c r="C180" i="3" l="1"/>
  <c r="Y44" i="1"/>
  <c r="G54" i="4"/>
  <c r="F55" i="4" s="1"/>
  <c r="AA45" i="1"/>
  <c r="B181" i="3"/>
  <c r="A182" i="3" s="1"/>
  <c r="C181" i="3" l="1"/>
  <c r="E55" i="4"/>
  <c r="F55" i="15" s="1"/>
  <c r="B182" i="3"/>
  <c r="A183" i="3" s="1"/>
  <c r="C182" i="3" l="1"/>
  <c r="W45" i="1"/>
  <c r="X46" i="1" s="1"/>
  <c r="B183" i="3"/>
  <c r="A184" i="3" s="1"/>
  <c r="C183" i="3" l="1"/>
  <c r="Y45" i="1"/>
  <c r="G55" i="4"/>
  <c r="F56" i="4" s="1"/>
  <c r="AA46" i="1"/>
  <c r="B184" i="3"/>
  <c r="A185" i="3" s="1"/>
  <c r="C184" i="3" l="1"/>
  <c r="E56" i="4"/>
  <c r="F56" i="15" s="1"/>
  <c r="B185" i="3"/>
  <c r="A186" i="3" s="1"/>
  <c r="C185" i="3" l="1"/>
  <c r="W46" i="1"/>
  <c r="X47" i="1" s="1"/>
  <c r="B186" i="3"/>
  <c r="A187" i="3" s="1"/>
  <c r="C186" i="3" l="1"/>
  <c r="Y46" i="1"/>
  <c r="G56" i="4"/>
  <c r="F57" i="4" s="1"/>
  <c r="AA47" i="1"/>
  <c r="B187" i="3"/>
  <c r="A188" i="3" s="1"/>
  <c r="C187" i="3" l="1"/>
  <c r="E57" i="4"/>
  <c r="F57" i="15" s="1"/>
  <c r="B188" i="3"/>
  <c r="A189" i="3" s="1"/>
  <c r="C188" i="3" l="1"/>
  <c r="W47" i="1"/>
  <c r="X48" i="1" s="1"/>
  <c r="B189" i="3"/>
  <c r="A190" i="3" s="1"/>
  <c r="C189" i="3" l="1"/>
  <c r="AA48" i="1"/>
  <c r="G57" i="4"/>
  <c r="F58" i="4" s="1"/>
  <c r="Y47" i="1"/>
  <c r="D59" i="4"/>
  <c r="B190" i="3"/>
  <c r="A191" i="3" s="1"/>
  <c r="C190" i="3" l="1"/>
  <c r="E58" i="4"/>
  <c r="F58" i="15" s="1"/>
  <c r="B191" i="3"/>
  <c r="A192" i="3" s="1"/>
  <c r="C191" i="3" l="1"/>
  <c r="W48" i="1"/>
  <c r="B192" i="3"/>
  <c r="A193" i="3" s="1"/>
  <c r="C192" i="3" l="1"/>
  <c r="G58" i="4"/>
  <c r="Y48" i="1"/>
  <c r="AA49" i="1"/>
  <c r="B193" i="3"/>
  <c r="A194" i="3" s="1"/>
  <c r="C193" i="3" l="1"/>
  <c r="B194" i="3"/>
  <c r="A195" i="3" s="1"/>
  <c r="C194" i="3" l="1"/>
  <c r="B195" i="3"/>
  <c r="A196" i="3" s="1"/>
  <c r="C195" i="3" l="1"/>
  <c r="B196" i="3"/>
  <c r="A197" i="3" s="1"/>
  <c r="C196" i="3" l="1"/>
  <c r="B197" i="3"/>
  <c r="A198" i="3" s="1"/>
  <c r="C197" i="3" l="1"/>
  <c r="B198" i="3"/>
  <c r="A199" i="3" s="1"/>
  <c r="C198" i="3" l="1"/>
  <c r="B199" i="3"/>
  <c r="A200" i="3" s="1"/>
  <c r="C199" i="3" l="1"/>
  <c r="B200" i="3"/>
  <c r="A201" i="3" s="1"/>
  <c r="C200" i="3" l="1"/>
  <c r="B201" i="3"/>
  <c r="A202" i="3" s="1"/>
  <c r="C201" i="3" l="1"/>
  <c r="B202" i="3"/>
  <c r="A203" i="3" s="1"/>
  <c r="C202" i="3" l="1"/>
  <c r="B203" i="3"/>
  <c r="A204" i="3" s="1"/>
  <c r="C203" i="3" l="1"/>
  <c r="B204" i="3"/>
  <c r="A205" i="3" s="1"/>
  <c r="C204" i="3" l="1"/>
  <c r="B205" i="3"/>
  <c r="A206" i="3" s="1"/>
  <c r="C205" i="3" l="1"/>
  <c r="B206" i="3"/>
  <c r="A207" i="3" s="1"/>
  <c r="C206" i="3" l="1"/>
  <c r="B207" i="3"/>
  <c r="A208" i="3" s="1"/>
  <c r="C207" i="3" l="1"/>
  <c r="B208" i="3"/>
  <c r="A209" i="3" s="1"/>
  <c r="C208" i="3" l="1"/>
  <c r="B209" i="3"/>
  <c r="A210" i="3" s="1"/>
  <c r="C209" i="3" l="1"/>
  <c r="B210" i="3"/>
  <c r="A211" i="3" s="1"/>
  <c r="C210" i="3" l="1"/>
  <c r="B211" i="3"/>
  <c r="A212" i="3" s="1"/>
  <c r="C211" i="3" l="1"/>
  <c r="B212" i="3"/>
  <c r="A213" i="3" s="1"/>
  <c r="C212" i="3" l="1"/>
  <c r="B213" i="3"/>
  <c r="A214" i="3" s="1"/>
  <c r="C213" i="3" l="1"/>
  <c r="B214" i="3"/>
  <c r="A215" i="3" s="1"/>
  <c r="C214" i="3" l="1"/>
  <c r="B215" i="3"/>
  <c r="A216" i="3" s="1"/>
  <c r="C215" i="3" l="1"/>
  <c r="B216" i="3"/>
  <c r="A217" i="3" s="1"/>
  <c r="C216" i="3" l="1"/>
  <c r="B217" i="3"/>
  <c r="A218" i="3" s="1"/>
  <c r="C217" i="3" l="1"/>
  <c r="B218" i="3"/>
  <c r="A219" i="3" s="1"/>
  <c r="C218" i="3" l="1"/>
  <c r="B219" i="3"/>
  <c r="A220" i="3" s="1"/>
  <c r="C219" i="3" l="1"/>
  <c r="B220" i="3"/>
  <c r="A221" i="3" s="1"/>
  <c r="C220" i="3" l="1"/>
  <c r="B221" i="3"/>
  <c r="A222" i="3" s="1"/>
  <c r="C221" i="3" l="1"/>
  <c r="B222" i="3"/>
  <c r="A223" i="3" s="1"/>
  <c r="C222" i="3" l="1"/>
  <c r="B223" i="3"/>
  <c r="A224" i="3" s="1"/>
  <c r="C223" i="3" l="1"/>
  <c r="B224" i="3"/>
  <c r="A225" i="3" s="1"/>
  <c r="C224" i="3" l="1"/>
  <c r="B225" i="3"/>
  <c r="A226" i="3" s="1"/>
  <c r="C225" i="3" l="1"/>
  <c r="B226" i="3"/>
  <c r="A227" i="3" s="1"/>
  <c r="C226" i="3" l="1"/>
  <c r="B227" i="3"/>
  <c r="A228" i="3" s="1"/>
  <c r="C227" i="3" l="1"/>
  <c r="B228" i="3"/>
  <c r="A229" i="3" s="1"/>
  <c r="C228" i="3" l="1"/>
  <c r="B229" i="3"/>
  <c r="A230" i="3" s="1"/>
  <c r="C229" i="3" l="1"/>
  <c r="B230" i="3"/>
  <c r="A231" i="3" s="1"/>
  <c r="C230" i="3" l="1"/>
  <c r="B231" i="3"/>
  <c r="A232" i="3" s="1"/>
  <c r="C231" i="3" l="1"/>
  <c r="B232" i="3"/>
  <c r="A233" i="3" s="1"/>
  <c r="C232" i="3" l="1"/>
  <c r="B233" i="3"/>
  <c r="A234" i="3" s="1"/>
  <c r="C233" i="3" l="1"/>
  <c r="B234" i="3"/>
  <c r="A235" i="3" s="1"/>
  <c r="C234" i="3" l="1"/>
  <c r="B235" i="3"/>
  <c r="A236" i="3" s="1"/>
  <c r="C235" i="3" l="1"/>
  <c r="B236" i="3"/>
  <c r="A237" i="3" s="1"/>
  <c r="C236" i="3" l="1"/>
  <c r="B237" i="3"/>
  <c r="A238" i="3" s="1"/>
  <c r="C237" i="3" l="1"/>
  <c r="B238" i="3"/>
  <c r="A239" i="3" s="1"/>
  <c r="C238" i="3" l="1"/>
  <c r="B239" i="3"/>
  <c r="A240" i="3" s="1"/>
  <c r="C239" i="3" l="1"/>
  <c r="B240" i="3"/>
  <c r="A241" i="3" s="1"/>
  <c r="C240" i="3" l="1"/>
  <c r="B241" i="3"/>
  <c r="A242" i="3" s="1"/>
  <c r="C241" i="3" l="1"/>
  <c r="B242" i="3"/>
  <c r="A243" i="3" s="1"/>
  <c r="C242" i="3" l="1"/>
  <c r="B243" i="3"/>
  <c r="A244" i="3" s="1"/>
  <c r="C243" i="3" l="1"/>
  <c r="B244" i="3"/>
  <c r="A245" i="3" s="1"/>
  <c r="C244" i="3" l="1"/>
  <c r="B245" i="3"/>
  <c r="A246" i="3" s="1"/>
  <c r="C245" i="3" l="1"/>
  <c r="B246" i="3"/>
  <c r="A247" i="3" s="1"/>
  <c r="C246" i="3" l="1"/>
  <c r="B247" i="3"/>
  <c r="A248" i="3" s="1"/>
  <c r="C247" i="3" l="1"/>
  <c r="B248" i="3"/>
  <c r="A249" i="3" s="1"/>
  <c r="C248" i="3" l="1"/>
  <c r="B249" i="3"/>
  <c r="A250" i="3" s="1"/>
  <c r="C249" i="3" l="1"/>
  <c r="B250" i="3"/>
  <c r="A251" i="3" s="1"/>
  <c r="C250" i="3" l="1"/>
  <c r="B251" i="3"/>
  <c r="A252" i="3" s="1"/>
  <c r="C251" i="3" l="1"/>
  <c r="B252" i="3"/>
  <c r="A253" i="3" s="1"/>
  <c r="C252" i="3" l="1"/>
  <c r="B253" i="3"/>
  <c r="A254" i="3" s="1"/>
  <c r="C253" i="3" l="1"/>
  <c r="B254" i="3"/>
  <c r="A255" i="3" s="1"/>
  <c r="C254" i="3" l="1"/>
  <c r="B255" i="3"/>
  <c r="A256" i="3" s="1"/>
  <c r="C255" i="3" l="1"/>
  <c r="B256" i="3"/>
  <c r="A257" i="3" s="1"/>
  <c r="C256" i="3" l="1"/>
  <c r="B257" i="3"/>
  <c r="A258" i="3" s="1"/>
  <c r="C257" i="3" l="1"/>
  <c r="B258" i="3"/>
  <c r="A259" i="3" s="1"/>
  <c r="C258" i="3" l="1"/>
  <c r="B259" i="3"/>
  <c r="A260" i="3" s="1"/>
  <c r="C259" i="3" l="1"/>
  <c r="B260" i="3"/>
  <c r="A261" i="3" s="1"/>
  <c r="C260" i="3" l="1"/>
  <c r="B261" i="3"/>
  <c r="A262" i="3" s="1"/>
  <c r="C261" i="3" l="1"/>
  <c r="B262" i="3"/>
  <c r="A263" i="3" s="1"/>
  <c r="C262" i="3" l="1"/>
  <c r="B263" i="3"/>
  <c r="A264" i="3" s="1"/>
  <c r="C263" i="3" l="1"/>
  <c r="B264" i="3"/>
  <c r="A265" i="3" s="1"/>
  <c r="C264" i="3" l="1"/>
  <c r="B265" i="3"/>
  <c r="A266" i="3" s="1"/>
  <c r="C265" i="3" l="1"/>
  <c r="B266" i="3"/>
  <c r="A267" i="3" s="1"/>
  <c r="C266" i="3" l="1"/>
  <c r="B267" i="3"/>
  <c r="A268" i="3" s="1"/>
  <c r="C267" i="3" l="1"/>
  <c r="B268" i="3"/>
  <c r="A269" i="3" s="1"/>
  <c r="C268" i="3" l="1"/>
  <c r="B269" i="3"/>
  <c r="A270" i="3" s="1"/>
  <c r="C269" i="3" l="1"/>
  <c r="B270" i="3"/>
  <c r="A271" i="3" s="1"/>
  <c r="C270" i="3" l="1"/>
  <c r="B271" i="3"/>
  <c r="A272" i="3" s="1"/>
  <c r="C271" i="3" l="1"/>
  <c r="B272" i="3"/>
  <c r="A273" i="3" s="1"/>
  <c r="C272" i="3" l="1"/>
  <c r="B273" i="3"/>
  <c r="A274" i="3" s="1"/>
  <c r="C273" i="3" l="1"/>
  <c r="B274" i="3"/>
  <c r="A275" i="3" s="1"/>
  <c r="C274" i="3" l="1"/>
  <c r="B275" i="3"/>
  <c r="A276" i="3" s="1"/>
  <c r="C275" i="3" l="1"/>
  <c r="B276" i="3"/>
  <c r="A277" i="3" s="1"/>
  <c r="C276" i="3" l="1"/>
  <c r="B277" i="3"/>
  <c r="A278" i="3" s="1"/>
  <c r="C277" i="3" l="1"/>
  <c r="B278" i="3"/>
  <c r="A279" i="3" s="1"/>
  <c r="C278" i="3" l="1"/>
  <c r="B279" i="3"/>
  <c r="A280" i="3" s="1"/>
  <c r="C279" i="3" l="1"/>
  <c r="B280" i="3"/>
  <c r="A281" i="3" s="1"/>
  <c r="C280" i="3" l="1"/>
  <c r="B281" i="3"/>
  <c r="A282" i="3" s="1"/>
  <c r="C281" i="3" l="1"/>
  <c r="B282" i="3"/>
  <c r="A283" i="3" s="1"/>
  <c r="C282" i="3" l="1"/>
  <c r="B283" i="3"/>
  <c r="A284" i="3" s="1"/>
  <c r="C283" i="3" l="1"/>
  <c r="B284" i="3"/>
  <c r="A285" i="3" s="1"/>
  <c r="C284" i="3" l="1"/>
  <c r="B285" i="3"/>
  <c r="A286" i="3" s="1"/>
  <c r="C285" i="3" l="1"/>
  <c r="B286" i="3"/>
  <c r="A287" i="3" s="1"/>
  <c r="C286" i="3" l="1"/>
  <c r="B287" i="3"/>
  <c r="A288" i="3" s="1"/>
  <c r="C287" i="3" l="1"/>
  <c r="B288" i="3"/>
  <c r="A289" i="3" s="1"/>
  <c r="C288" i="3" l="1"/>
  <c r="B289" i="3"/>
  <c r="A290" i="3" s="1"/>
  <c r="C289" i="3" l="1"/>
  <c r="B290" i="3"/>
  <c r="A291" i="3" s="1"/>
  <c r="C290" i="3" l="1"/>
  <c r="B291" i="3"/>
  <c r="A292" i="3" s="1"/>
  <c r="C291" i="3" l="1"/>
  <c r="B292" i="3"/>
  <c r="A293" i="3" s="1"/>
  <c r="C292" i="3" l="1"/>
  <c r="B293" i="3"/>
  <c r="A294" i="3" s="1"/>
  <c r="C293" i="3" l="1"/>
  <c r="B294" i="3"/>
  <c r="A295" i="3" s="1"/>
  <c r="C294" i="3" l="1"/>
  <c r="B295" i="3"/>
  <c r="A296" i="3" s="1"/>
  <c r="C295" i="3" l="1"/>
  <c r="B296" i="3"/>
  <c r="A297" i="3" s="1"/>
  <c r="C296" i="3" l="1"/>
  <c r="B297" i="3"/>
  <c r="A298" i="3" s="1"/>
  <c r="C297" i="3" l="1"/>
  <c r="B298" i="3"/>
  <c r="A299" i="3" s="1"/>
  <c r="C298" i="3" l="1"/>
  <c r="B299" i="3"/>
  <c r="A300" i="3" s="1"/>
  <c r="C299" i="3" l="1"/>
  <c r="B300" i="3"/>
  <c r="A301" i="3" s="1"/>
  <c r="C300" i="3" l="1"/>
  <c r="B301" i="3"/>
  <c r="A302" i="3" s="1"/>
  <c r="C301" i="3" l="1"/>
  <c r="B302" i="3"/>
  <c r="A303" i="3" s="1"/>
  <c r="C302" i="3" l="1"/>
  <c r="B303" i="3"/>
  <c r="A304" i="3" s="1"/>
  <c r="C303" i="3" l="1"/>
  <c r="B304" i="3"/>
  <c r="A305" i="3" s="1"/>
  <c r="C304" i="3" l="1"/>
  <c r="B305" i="3"/>
  <c r="A306" i="3" s="1"/>
  <c r="C305" i="3" l="1"/>
  <c r="B306" i="3"/>
  <c r="A307" i="3" s="1"/>
  <c r="C306" i="3" l="1"/>
  <c r="B307" i="3"/>
  <c r="A308" i="3" s="1"/>
  <c r="C307" i="3" l="1"/>
  <c r="B308" i="3"/>
  <c r="A309" i="3" s="1"/>
  <c r="C308" i="3" l="1"/>
  <c r="B309" i="3"/>
  <c r="A310" i="3" s="1"/>
  <c r="C309" i="3" l="1"/>
  <c r="B310" i="3"/>
  <c r="A311" i="3" s="1"/>
  <c r="C310" i="3" l="1"/>
  <c r="B311" i="3"/>
  <c r="A312" i="3" s="1"/>
  <c r="C311" i="3" l="1"/>
  <c r="B312" i="3"/>
  <c r="A313" i="3" s="1"/>
  <c r="C312" i="3" l="1"/>
  <c r="B313" i="3"/>
  <c r="A314" i="3" s="1"/>
  <c r="C313" i="3" l="1"/>
  <c r="B314" i="3"/>
  <c r="A315" i="3" s="1"/>
  <c r="C314" i="3" l="1"/>
  <c r="B315" i="3"/>
  <c r="A316" i="3" s="1"/>
  <c r="C315" i="3" l="1"/>
  <c r="B316" i="3"/>
  <c r="A317" i="3" s="1"/>
  <c r="C316" i="3" l="1"/>
  <c r="B317" i="3"/>
  <c r="A318" i="3" s="1"/>
  <c r="C317" i="3" l="1"/>
  <c r="B318" i="3"/>
  <c r="A319" i="3" s="1"/>
  <c r="C318" i="3" l="1"/>
  <c r="B319" i="3"/>
  <c r="A320" i="3" s="1"/>
  <c r="C319" i="3" l="1"/>
  <c r="B320" i="3"/>
  <c r="A321" i="3" s="1"/>
  <c r="C320" i="3" l="1"/>
  <c r="B321" i="3"/>
  <c r="A322" i="3" s="1"/>
  <c r="C321" i="3" l="1"/>
  <c r="B322" i="3"/>
  <c r="A323" i="3" s="1"/>
  <c r="C322" i="3" l="1"/>
  <c r="B323" i="3"/>
  <c r="A324" i="3" s="1"/>
  <c r="C323" i="3" l="1"/>
  <c r="B324" i="3"/>
  <c r="A325" i="3" s="1"/>
  <c r="C324" i="3" l="1"/>
  <c r="B325" i="3"/>
  <c r="A326" i="3" s="1"/>
  <c r="C325" i="3" l="1"/>
  <c r="B326" i="3"/>
  <c r="A327" i="3" s="1"/>
  <c r="C326" i="3" l="1"/>
  <c r="B327" i="3"/>
  <c r="A328" i="3" s="1"/>
  <c r="C327" i="3" l="1"/>
  <c r="B328" i="3"/>
  <c r="A329" i="3" s="1"/>
  <c r="C328" i="3" l="1"/>
  <c r="B329" i="3"/>
  <c r="A330" i="3" s="1"/>
  <c r="C329" i="3" l="1"/>
  <c r="B330" i="3"/>
  <c r="A331" i="3" s="1"/>
  <c r="C330" i="3" l="1"/>
  <c r="B331" i="3"/>
  <c r="A332" i="3" s="1"/>
  <c r="C331" i="3" l="1"/>
  <c r="B332" i="3"/>
  <c r="A333" i="3" s="1"/>
  <c r="C332" i="3" l="1"/>
  <c r="B333" i="3"/>
  <c r="A334" i="3" s="1"/>
  <c r="C333" i="3" l="1"/>
  <c r="B334" i="3"/>
  <c r="A335" i="3" s="1"/>
  <c r="C334" i="3" l="1"/>
  <c r="B335" i="3"/>
  <c r="A336" i="3" s="1"/>
  <c r="C335" i="3" l="1"/>
  <c r="B336" i="3"/>
  <c r="A337" i="3" s="1"/>
  <c r="C336" i="3" l="1"/>
  <c r="B337" i="3"/>
  <c r="A338" i="3" s="1"/>
  <c r="C337" i="3" l="1"/>
  <c r="B338" i="3"/>
  <c r="A339" i="3" s="1"/>
  <c r="C338" i="3" l="1"/>
  <c r="B339" i="3"/>
  <c r="A340" i="3" s="1"/>
  <c r="C339" i="3" l="1"/>
  <c r="B340" i="3"/>
  <c r="A341" i="3" s="1"/>
  <c r="C340" i="3" l="1"/>
  <c r="B341" i="3"/>
  <c r="A342" i="3" s="1"/>
  <c r="C341" i="3" l="1"/>
  <c r="B342" i="3"/>
  <c r="A343" i="3" s="1"/>
  <c r="C342" i="3" l="1"/>
  <c r="B343" i="3"/>
  <c r="A344" i="3" s="1"/>
  <c r="C343" i="3" l="1"/>
  <c r="B344" i="3"/>
  <c r="A345" i="3" s="1"/>
  <c r="C344" i="3" l="1"/>
  <c r="B345" i="3"/>
  <c r="A346" i="3" s="1"/>
  <c r="C345" i="3" l="1"/>
  <c r="B346" i="3"/>
  <c r="A347" i="3" s="1"/>
  <c r="C346" i="3" l="1"/>
  <c r="B347" i="3"/>
  <c r="A348" i="3" s="1"/>
  <c r="C347" i="3" l="1"/>
  <c r="B348" i="3"/>
  <c r="A349" i="3" s="1"/>
  <c r="C348" i="3" l="1"/>
  <c r="B349" i="3"/>
  <c r="A350" i="3" s="1"/>
  <c r="C349" i="3" l="1"/>
  <c r="B350" i="3"/>
  <c r="A351" i="3" s="1"/>
  <c r="C350" i="3" l="1"/>
  <c r="B351" i="3"/>
  <c r="A352" i="3" s="1"/>
  <c r="C351" i="3" l="1"/>
  <c r="B352" i="3"/>
  <c r="A353" i="3" s="1"/>
  <c r="C352" i="3" l="1"/>
  <c r="B353" i="3"/>
  <c r="A354" i="3" s="1"/>
  <c r="C353" i="3" l="1"/>
  <c r="B354" i="3"/>
  <c r="A355" i="3" s="1"/>
  <c r="C354" i="3" l="1"/>
  <c r="B355" i="3"/>
  <c r="A356" i="3" s="1"/>
  <c r="C355" i="3" l="1"/>
  <c r="B356" i="3"/>
  <c r="A357" i="3" s="1"/>
  <c r="C356" i="3" l="1"/>
  <c r="B357" i="3"/>
  <c r="A358" i="3" s="1"/>
  <c r="C357" i="3" l="1"/>
  <c r="B358" i="3"/>
  <c r="A359" i="3" s="1"/>
  <c r="C358" i="3" l="1"/>
  <c r="B359" i="3"/>
  <c r="A360" i="3" s="1"/>
  <c r="C359" i="3" l="1"/>
  <c r="B360" i="3"/>
  <c r="A361" i="3" s="1"/>
  <c r="C360" i="3" l="1"/>
  <c r="B361" i="3"/>
  <c r="A362" i="3" s="1"/>
  <c r="C361" i="3" l="1"/>
  <c r="B362" i="3"/>
  <c r="A363" i="3" s="1"/>
  <c r="C362" i="3" l="1"/>
  <c r="B363" i="3"/>
  <c r="A364" i="3" s="1"/>
  <c r="C363" i="3" l="1"/>
  <c r="B364" i="3"/>
  <c r="A365" i="3" s="1"/>
  <c r="C364" i="3" l="1"/>
  <c r="B365" i="3"/>
  <c r="A366" i="3" s="1"/>
  <c r="C365" i="3" l="1"/>
  <c r="B366" i="3"/>
  <c r="A367" i="3" s="1"/>
  <c r="C366" i="3" l="1"/>
  <c r="B367" i="3"/>
  <c r="A368" i="3" s="1"/>
  <c r="C367" i="3" l="1"/>
  <c r="B368" i="3"/>
  <c r="A369" i="3" s="1"/>
  <c r="C368" i="3" l="1"/>
  <c r="B369" i="3"/>
  <c r="A370" i="3" s="1"/>
  <c r="C369" i="3" l="1"/>
  <c r="B370" i="3"/>
  <c r="A371" i="3" s="1"/>
  <c r="C370" i="3" l="1"/>
  <c r="B371" i="3"/>
  <c r="A372" i="3" s="1"/>
  <c r="C371" i="3" l="1"/>
  <c r="B372" i="3"/>
  <c r="A373" i="3" s="1"/>
  <c r="C372" i="3" l="1"/>
  <c r="B373" i="3"/>
  <c r="A374" i="3" s="1"/>
  <c r="C373" i="3" l="1"/>
  <c r="B374" i="3"/>
  <c r="A375" i="3" s="1"/>
  <c r="C374" i="3" l="1"/>
  <c r="B375" i="3"/>
  <c r="A376" i="3" s="1"/>
  <c r="C375" i="3" l="1"/>
  <c r="B376" i="3"/>
  <c r="A377" i="3" s="1"/>
  <c r="C376" i="3" l="1"/>
  <c r="B377" i="3"/>
  <c r="A378" i="3" s="1"/>
  <c r="C377" i="3" l="1"/>
  <c r="B378" i="3"/>
  <c r="A379" i="3" s="1"/>
  <c r="C378" i="3" l="1"/>
  <c r="B379" i="3"/>
  <c r="A380" i="3" s="1"/>
  <c r="C379" i="3" l="1"/>
  <c r="B380" i="3"/>
  <c r="A381" i="3" s="1"/>
  <c r="C380" i="3" l="1"/>
  <c r="B381" i="3"/>
  <c r="A382" i="3" s="1"/>
  <c r="C381" i="3" l="1"/>
  <c r="B382" i="3"/>
  <c r="A383" i="3" s="1"/>
  <c r="C382" i="3" l="1"/>
  <c r="B383" i="3"/>
  <c r="A384" i="3" s="1"/>
  <c r="C383" i="3" l="1"/>
  <c r="B384" i="3"/>
  <c r="A385" i="3" s="1"/>
  <c r="C384" i="3" l="1"/>
  <c r="B385" i="3"/>
  <c r="A386" i="3" s="1"/>
  <c r="C385" i="3" l="1"/>
  <c r="B386" i="3"/>
  <c r="A387" i="3" s="1"/>
  <c r="C386" i="3" l="1"/>
  <c r="B387" i="3"/>
  <c r="A388" i="3" s="1"/>
  <c r="C387" i="3" l="1"/>
  <c r="B388" i="3"/>
  <c r="A389" i="3" s="1"/>
  <c r="C388" i="3" l="1"/>
  <c r="B389" i="3"/>
  <c r="A390" i="3" s="1"/>
  <c r="C389" i="3" l="1"/>
  <c r="B390" i="3"/>
  <c r="A391" i="3" s="1"/>
  <c r="C390" i="3" l="1"/>
  <c r="B391" i="3"/>
  <c r="A392" i="3" s="1"/>
  <c r="C391" i="3" l="1"/>
  <c r="B392" i="3"/>
  <c r="A393" i="3" s="1"/>
  <c r="C392" i="3" l="1"/>
  <c r="B393" i="3"/>
  <c r="A394" i="3" s="1"/>
  <c r="C393" i="3" l="1"/>
  <c r="B394" i="3"/>
  <c r="A395" i="3" s="1"/>
  <c r="C394" i="3" l="1"/>
  <c r="B395" i="3"/>
  <c r="A396" i="3" s="1"/>
  <c r="C395" i="3" l="1"/>
  <c r="B396" i="3"/>
  <c r="A397" i="3" s="1"/>
  <c r="C396" i="3" l="1"/>
  <c r="B397" i="3"/>
  <c r="A398" i="3" s="1"/>
  <c r="C397" i="3" l="1"/>
  <c r="B398" i="3"/>
  <c r="A399" i="3" s="1"/>
  <c r="C398" i="3" l="1"/>
  <c r="B399" i="3"/>
  <c r="A400" i="3" s="1"/>
  <c r="C399" i="3" l="1"/>
  <c r="B400" i="3"/>
  <c r="A401" i="3" s="1"/>
  <c r="C400" i="3" l="1"/>
  <c r="B401" i="3"/>
  <c r="A402" i="3" s="1"/>
  <c r="C401" i="3" l="1"/>
  <c r="B402" i="3"/>
  <c r="A403" i="3" s="1"/>
  <c r="C402" i="3" l="1"/>
  <c r="B403" i="3"/>
  <c r="A404" i="3" s="1"/>
  <c r="C403" i="3" l="1"/>
  <c r="B404" i="3"/>
  <c r="A405" i="3" s="1"/>
  <c r="C404" i="3" l="1"/>
  <c r="B405" i="3"/>
  <c r="A406" i="3" s="1"/>
  <c r="C405" i="3" l="1"/>
  <c r="B406" i="3"/>
  <c r="A407" i="3" s="1"/>
  <c r="C406" i="3" l="1"/>
  <c r="B407" i="3"/>
  <c r="A408" i="3" s="1"/>
  <c r="C407" i="3" l="1"/>
  <c r="B408" i="3"/>
  <c r="A409" i="3" s="1"/>
  <c r="C408" i="3" l="1"/>
  <c r="B409" i="3"/>
  <c r="A410" i="3" s="1"/>
  <c r="C409" i="3" l="1"/>
  <c r="B410" i="3"/>
  <c r="A411" i="3" s="1"/>
  <c r="C410" i="3" l="1"/>
  <c r="B411" i="3"/>
  <c r="A412" i="3" s="1"/>
  <c r="C411" i="3" l="1"/>
  <c r="B412" i="3"/>
  <c r="A413" i="3" s="1"/>
  <c r="C412" i="3" l="1"/>
  <c r="B413" i="3"/>
  <c r="A414" i="3" s="1"/>
  <c r="C413" i="3" l="1"/>
  <c r="B414" i="3"/>
  <c r="A415" i="3" s="1"/>
  <c r="C414" i="3" l="1"/>
  <c r="B415" i="3"/>
  <c r="A416" i="3" s="1"/>
  <c r="C415" i="3" l="1"/>
  <c r="B416" i="3"/>
  <c r="A417" i="3" s="1"/>
  <c r="C416" i="3" l="1"/>
  <c r="B417" i="3"/>
  <c r="A418" i="3" s="1"/>
  <c r="C417" i="3" l="1"/>
  <c r="B418" i="3"/>
  <c r="A419" i="3" s="1"/>
  <c r="C418" i="3" l="1"/>
  <c r="B419" i="3"/>
  <c r="A420" i="3" s="1"/>
  <c r="C419" i="3" l="1"/>
  <c r="B420" i="3"/>
  <c r="A421" i="3" s="1"/>
  <c r="C420" i="3" l="1"/>
  <c r="B421" i="3"/>
  <c r="A422" i="3" s="1"/>
  <c r="C421" i="3" l="1"/>
  <c r="B422" i="3"/>
  <c r="A423" i="3" s="1"/>
  <c r="C422" i="3" l="1"/>
  <c r="B423" i="3"/>
  <c r="A424" i="3" s="1"/>
  <c r="C423" i="3" l="1"/>
  <c r="B424" i="3"/>
  <c r="A425" i="3" s="1"/>
  <c r="C424" i="3" l="1"/>
  <c r="B425" i="3"/>
  <c r="A426" i="3" s="1"/>
  <c r="C425" i="3" l="1"/>
  <c r="B426" i="3"/>
  <c r="A427" i="3" s="1"/>
  <c r="C426" i="3" l="1"/>
  <c r="B427" i="3"/>
  <c r="A428" i="3" s="1"/>
  <c r="C427" i="3" l="1"/>
  <c r="B428" i="3"/>
  <c r="A429" i="3" s="1"/>
  <c r="C428" i="3" l="1"/>
  <c r="B429" i="3"/>
  <c r="A430" i="3" s="1"/>
  <c r="C429" i="3" l="1"/>
  <c r="B430" i="3"/>
  <c r="A431" i="3" s="1"/>
  <c r="C430" i="3" l="1"/>
  <c r="B431" i="3"/>
  <c r="A432" i="3" s="1"/>
  <c r="C431" i="3" l="1"/>
  <c r="B432" i="3"/>
  <c r="A433" i="3" s="1"/>
  <c r="C432" i="3" l="1"/>
  <c r="B433" i="3"/>
  <c r="A434" i="3" s="1"/>
  <c r="C433" i="3" l="1"/>
  <c r="B434" i="3"/>
  <c r="A435" i="3" s="1"/>
  <c r="C434" i="3" l="1"/>
  <c r="B435" i="3"/>
  <c r="A436" i="3" s="1"/>
  <c r="C435" i="3" l="1"/>
  <c r="B436" i="3"/>
  <c r="A437" i="3" s="1"/>
  <c r="C436" i="3" l="1"/>
  <c r="B437" i="3"/>
  <c r="A438" i="3" s="1"/>
  <c r="C437" i="3" l="1"/>
  <c r="B438" i="3"/>
  <c r="A439" i="3" s="1"/>
  <c r="C438" i="3" l="1"/>
  <c r="B439" i="3"/>
  <c r="A440" i="3" s="1"/>
  <c r="C439" i="3" l="1"/>
  <c r="B440" i="3"/>
  <c r="A441" i="3" s="1"/>
  <c r="C440" i="3" l="1"/>
  <c r="B441" i="3"/>
  <c r="A442" i="3" s="1"/>
  <c r="C441" i="3" l="1"/>
  <c r="B442" i="3"/>
  <c r="A443" i="3" s="1"/>
  <c r="C442" i="3" l="1"/>
  <c r="B443" i="3"/>
  <c r="A444" i="3" s="1"/>
  <c r="C443" i="3" l="1"/>
  <c r="B444" i="3"/>
  <c r="A445" i="3" s="1"/>
  <c r="C444" i="3" l="1"/>
  <c r="B445" i="3"/>
  <c r="A446" i="3" s="1"/>
  <c r="C445" i="3" l="1"/>
  <c r="B446" i="3"/>
  <c r="A447" i="3" s="1"/>
  <c r="C446" i="3" l="1"/>
  <c r="B447" i="3"/>
  <c r="A448" i="3" s="1"/>
  <c r="C447" i="3" l="1"/>
  <c r="B448" i="3"/>
  <c r="A449" i="3" s="1"/>
  <c r="C448" i="3" l="1"/>
  <c r="B449" i="3"/>
  <c r="A450" i="3" s="1"/>
  <c r="C449" i="3" l="1"/>
  <c r="B450" i="3"/>
  <c r="A451" i="3" s="1"/>
  <c r="C450" i="3" l="1"/>
  <c r="B451" i="3"/>
  <c r="A452" i="3" s="1"/>
  <c r="C451" i="3" l="1"/>
  <c r="B452" i="3"/>
  <c r="A453" i="3" s="1"/>
  <c r="C452" i="3" l="1"/>
  <c r="B453" i="3"/>
  <c r="A454" i="3" s="1"/>
  <c r="C453" i="3" l="1"/>
  <c r="B454" i="3"/>
  <c r="A455" i="3" s="1"/>
  <c r="C454" i="3" l="1"/>
  <c r="B455" i="3"/>
  <c r="A456" i="3" s="1"/>
  <c r="C455" i="3" l="1"/>
  <c r="B456" i="3"/>
  <c r="A457" i="3" s="1"/>
  <c r="C456" i="3" l="1"/>
  <c r="B457" i="3"/>
  <c r="A458" i="3" s="1"/>
  <c r="C457" i="3" l="1"/>
  <c r="B458" i="3"/>
  <c r="A459" i="3" s="1"/>
  <c r="C458" i="3" l="1"/>
  <c r="B459" i="3"/>
  <c r="A460" i="3" s="1"/>
  <c r="C459" i="3" l="1"/>
  <c r="B460" i="3"/>
  <c r="A461" i="3" s="1"/>
  <c r="C460" i="3" l="1"/>
  <c r="B461" i="3"/>
  <c r="A462" i="3" s="1"/>
  <c r="C461" i="3" l="1"/>
  <c r="B462" i="3"/>
  <c r="A463" i="3" s="1"/>
  <c r="C462" i="3" l="1"/>
  <c r="B463" i="3"/>
  <c r="A464" i="3" s="1"/>
  <c r="C463" i="3" l="1"/>
  <c r="B464" i="3"/>
  <c r="A465" i="3" s="1"/>
  <c r="C464" i="3" l="1"/>
  <c r="B465" i="3"/>
  <c r="A466" i="3" s="1"/>
  <c r="C465" i="3" l="1"/>
  <c r="B466" i="3"/>
  <c r="A467" i="3" s="1"/>
  <c r="C466" i="3" l="1"/>
  <c r="B467" i="3"/>
  <c r="A468" i="3" s="1"/>
  <c r="C467" i="3" l="1"/>
  <c r="B468" i="3"/>
  <c r="A469" i="3" s="1"/>
  <c r="C468" i="3" l="1"/>
  <c r="B469" i="3"/>
  <c r="A470" i="3" s="1"/>
  <c r="C469" i="3" l="1"/>
  <c r="B470" i="3"/>
  <c r="A471" i="3" s="1"/>
  <c r="C470" i="3" l="1"/>
  <c r="B471" i="3"/>
  <c r="A472" i="3" s="1"/>
  <c r="C471" i="3" l="1"/>
  <c r="B472" i="3"/>
  <c r="A473" i="3" s="1"/>
  <c r="C472" i="3" l="1"/>
  <c r="B473" i="3"/>
  <c r="A474" i="3" s="1"/>
  <c r="C473" i="3" l="1"/>
  <c r="B474" i="3"/>
  <c r="A475" i="3" s="1"/>
  <c r="C474" i="3" l="1"/>
  <c r="B475" i="3"/>
  <c r="A476" i="3" s="1"/>
  <c r="C475" i="3" l="1"/>
  <c r="B476" i="3"/>
  <c r="A477" i="3" s="1"/>
  <c r="C476" i="3" l="1"/>
  <c r="B477" i="3"/>
  <c r="A478" i="3" s="1"/>
  <c r="C477" i="3" l="1"/>
  <c r="B478" i="3"/>
  <c r="A479" i="3" s="1"/>
  <c r="C478" i="3" l="1"/>
  <c r="B479" i="3"/>
  <c r="A480" i="3" s="1"/>
  <c r="C479" i="3" l="1"/>
  <c r="B480" i="3"/>
  <c r="A481" i="3" s="1"/>
  <c r="C480" i="3" l="1"/>
  <c r="B481" i="3"/>
  <c r="A482" i="3" s="1"/>
  <c r="C481" i="3" l="1"/>
  <c r="B482" i="3"/>
  <c r="A483" i="3" s="1"/>
  <c r="C482" i="3" l="1"/>
  <c r="B483" i="3"/>
  <c r="A484" i="3" s="1"/>
  <c r="C483" i="3" l="1"/>
  <c r="B484" i="3"/>
  <c r="A485" i="3" s="1"/>
  <c r="C484" i="3" l="1"/>
  <c r="B485" i="3"/>
  <c r="A486" i="3" s="1"/>
  <c r="C485" i="3" l="1"/>
  <c r="B486" i="3"/>
  <c r="A487" i="3" s="1"/>
  <c r="C486" i="3" l="1"/>
  <c r="B487" i="3"/>
  <c r="A488" i="3" s="1"/>
  <c r="C487" i="3" l="1"/>
  <c r="B488" i="3"/>
  <c r="A489" i="3" s="1"/>
  <c r="C488" i="3" l="1"/>
  <c r="B489" i="3"/>
  <c r="A490" i="3" s="1"/>
  <c r="C489" i="3" l="1"/>
  <c r="B490" i="3"/>
  <c r="A491" i="3" s="1"/>
  <c r="C490" i="3" l="1"/>
  <c r="B491" i="3"/>
  <c r="A492" i="3" s="1"/>
  <c r="C491" i="3" l="1"/>
  <c r="B492" i="3"/>
  <c r="A493" i="3" s="1"/>
  <c r="C492" i="3" l="1"/>
  <c r="B493" i="3"/>
  <c r="A494" i="3" s="1"/>
  <c r="C493" i="3" l="1"/>
  <c r="B494" i="3"/>
  <c r="A495" i="3" s="1"/>
  <c r="C494" i="3" l="1"/>
  <c r="B495" i="3"/>
  <c r="A496" i="3" s="1"/>
  <c r="C495" i="3" l="1"/>
  <c r="B496" i="3"/>
  <c r="A497" i="3" s="1"/>
  <c r="C496" i="3" l="1"/>
  <c r="B497" i="3"/>
  <c r="A498" i="3" s="1"/>
  <c r="C497" i="3" l="1"/>
  <c r="B498" i="3"/>
  <c r="A499" i="3" s="1"/>
  <c r="C498" i="3" l="1"/>
  <c r="B499" i="3"/>
  <c r="A500" i="3" s="1"/>
  <c r="C499" i="3" l="1"/>
  <c r="B500" i="3"/>
  <c r="A501" i="3" s="1"/>
  <c r="C500" i="3" l="1"/>
  <c r="B501" i="3"/>
  <c r="A502" i="3" s="1"/>
  <c r="C501" i="3" l="1"/>
  <c r="B502" i="3"/>
  <c r="A503" i="3" s="1"/>
  <c r="C502" i="3" l="1"/>
  <c r="B503" i="3"/>
  <c r="A504" i="3" s="1"/>
  <c r="C503" i="3" l="1"/>
  <c r="B504" i="3"/>
  <c r="A505" i="3" s="1"/>
  <c r="C504" i="3" l="1"/>
  <c r="B505" i="3"/>
  <c r="A506" i="3" s="1"/>
  <c r="C505" i="3" l="1"/>
  <c r="B506" i="3"/>
  <c r="A507" i="3" s="1"/>
  <c r="C506" i="3" l="1"/>
  <c r="B507" i="3"/>
  <c r="A508" i="3" s="1"/>
  <c r="C507" i="3" l="1"/>
  <c r="B508" i="3"/>
  <c r="A509" i="3" s="1"/>
  <c r="C508" i="3" l="1"/>
  <c r="B509" i="3"/>
  <c r="A510" i="3" s="1"/>
  <c r="C509" i="3" l="1"/>
  <c r="B510" i="3"/>
  <c r="A511" i="3" s="1"/>
  <c r="C510" i="3" l="1"/>
  <c r="B511" i="3"/>
  <c r="A512" i="3" s="1"/>
  <c r="C511" i="3" l="1"/>
  <c r="B512" i="3"/>
  <c r="A513" i="3" s="1"/>
  <c r="C512" i="3" l="1"/>
  <c r="B513" i="3"/>
  <c r="A514" i="3" s="1"/>
  <c r="C513" i="3" l="1"/>
  <c r="B514" i="3"/>
  <c r="A515" i="3" s="1"/>
  <c r="C514" i="3" l="1"/>
  <c r="B515" i="3"/>
  <c r="A516" i="3" s="1"/>
  <c r="C515" i="3" l="1"/>
  <c r="B516" i="3"/>
  <c r="A517" i="3" s="1"/>
  <c r="C516" i="3" l="1"/>
  <c r="B517" i="3"/>
  <c r="A518" i="3" s="1"/>
  <c r="C517" i="3" l="1"/>
  <c r="B518" i="3"/>
  <c r="A519" i="3" s="1"/>
  <c r="C518" i="3" l="1"/>
  <c r="B519" i="3"/>
  <c r="A520" i="3" s="1"/>
  <c r="C519" i="3" l="1"/>
  <c r="B520" i="3"/>
  <c r="A521" i="3" s="1"/>
  <c r="C520" i="3" l="1"/>
  <c r="B521" i="3"/>
  <c r="A522" i="3" s="1"/>
  <c r="C521" i="3" l="1"/>
  <c r="B522" i="3"/>
  <c r="A523" i="3" s="1"/>
  <c r="C522" i="3" l="1"/>
  <c r="B523" i="3"/>
  <c r="A524" i="3" s="1"/>
  <c r="C523" i="3" l="1"/>
  <c r="B524" i="3"/>
  <c r="A525" i="3" s="1"/>
  <c r="C524" i="3" l="1"/>
  <c r="B525" i="3"/>
  <c r="A526" i="3" s="1"/>
  <c r="C525" i="3" l="1"/>
  <c r="B526" i="3"/>
  <c r="A527" i="3" s="1"/>
  <c r="C526" i="3" l="1"/>
  <c r="B527" i="3"/>
  <c r="A528" i="3" s="1"/>
  <c r="C527" i="3" l="1"/>
  <c r="B528" i="3"/>
  <c r="A529" i="3" s="1"/>
  <c r="C528" i="3" l="1"/>
  <c r="B529" i="3"/>
  <c r="A530" i="3" s="1"/>
  <c r="C529" i="3" l="1"/>
  <c r="B530" i="3"/>
  <c r="A531" i="3" s="1"/>
  <c r="C530" i="3" l="1"/>
  <c r="B531" i="3"/>
  <c r="A532" i="3" s="1"/>
  <c r="C531" i="3" l="1"/>
  <c r="B532" i="3"/>
  <c r="A533" i="3" s="1"/>
  <c r="C532" i="3" l="1"/>
  <c r="B533" i="3"/>
  <c r="A534" i="3" s="1"/>
  <c r="C533" i="3" l="1"/>
  <c r="B534" i="3"/>
  <c r="A535" i="3" s="1"/>
  <c r="C534" i="3" l="1"/>
  <c r="B535" i="3"/>
  <c r="A536" i="3" s="1"/>
  <c r="C535" i="3" l="1"/>
  <c r="B536" i="3"/>
  <c r="A537" i="3" s="1"/>
  <c r="C536" i="3" l="1"/>
  <c r="B537" i="3"/>
  <c r="A538" i="3" s="1"/>
  <c r="C537" i="3" l="1"/>
  <c r="B538" i="3"/>
  <c r="A539" i="3" s="1"/>
  <c r="C538" i="3" l="1"/>
  <c r="B539" i="3"/>
  <c r="A540" i="3" s="1"/>
  <c r="C539" i="3" l="1"/>
  <c r="B540" i="3"/>
  <c r="A541" i="3" s="1"/>
  <c r="C540" i="3" l="1"/>
  <c r="B541" i="3"/>
  <c r="A542" i="3" s="1"/>
  <c r="C541" i="3" l="1"/>
  <c r="B542" i="3"/>
  <c r="A543" i="3" s="1"/>
  <c r="C542" i="3" l="1"/>
  <c r="B543" i="3"/>
  <c r="A544" i="3" s="1"/>
  <c r="C543" i="3" l="1"/>
  <c r="B544" i="3"/>
  <c r="A545" i="3" s="1"/>
  <c r="C544" i="3" l="1"/>
  <c r="B545" i="3"/>
  <c r="A546" i="3" s="1"/>
  <c r="C545" i="3" l="1"/>
  <c r="B546" i="3"/>
  <c r="A547" i="3" s="1"/>
  <c r="C546" i="3" l="1"/>
  <c r="B547" i="3"/>
  <c r="A548" i="3" s="1"/>
  <c r="C547" i="3" l="1"/>
  <c r="B548" i="3"/>
  <c r="A549" i="3" s="1"/>
  <c r="C548" i="3" l="1"/>
  <c r="B549" i="3"/>
  <c r="A550" i="3" s="1"/>
  <c r="C549" i="3" l="1"/>
  <c r="B550" i="3"/>
  <c r="A551" i="3" s="1"/>
  <c r="C550" i="3" l="1"/>
  <c r="B551" i="3"/>
  <c r="A552" i="3" s="1"/>
  <c r="C551" i="3" l="1"/>
  <c r="B552" i="3"/>
  <c r="A553" i="3" s="1"/>
  <c r="C552" i="3" l="1"/>
  <c r="B553" i="3"/>
  <c r="A554" i="3" s="1"/>
  <c r="C553" i="3" l="1"/>
  <c r="B554" i="3"/>
  <c r="A555" i="3" s="1"/>
  <c r="C554" i="3" l="1"/>
  <c r="B555" i="3"/>
  <c r="A556" i="3" s="1"/>
  <c r="C555" i="3" l="1"/>
  <c r="B556" i="3"/>
  <c r="A557" i="3" s="1"/>
  <c r="C556" i="3" l="1"/>
  <c r="B557" i="3"/>
  <c r="A558" i="3" s="1"/>
  <c r="C557" i="3" l="1"/>
  <c r="B558" i="3"/>
  <c r="A559" i="3" s="1"/>
  <c r="C558" i="3" l="1"/>
  <c r="B559" i="3"/>
  <c r="A560" i="3" s="1"/>
  <c r="C559" i="3" l="1"/>
  <c r="B560" i="3"/>
  <c r="A561" i="3" s="1"/>
  <c r="C560" i="3" l="1"/>
  <c r="B561" i="3"/>
  <c r="A562" i="3" s="1"/>
  <c r="C561" i="3" l="1"/>
  <c r="B562" i="3"/>
  <c r="A563" i="3" s="1"/>
  <c r="C562" i="3" l="1"/>
  <c r="B563" i="3"/>
  <c r="A564" i="3" s="1"/>
  <c r="C563" i="3" l="1"/>
  <c r="B564" i="3"/>
  <c r="A565" i="3" s="1"/>
  <c r="C564" i="3" l="1"/>
  <c r="B565" i="3"/>
  <c r="A566" i="3" s="1"/>
  <c r="C565" i="3" l="1"/>
  <c r="B566" i="3"/>
  <c r="A567" i="3" s="1"/>
  <c r="C566" i="3" l="1"/>
  <c r="B567" i="3"/>
  <c r="A568" i="3" s="1"/>
  <c r="C567" i="3" l="1"/>
  <c r="B568" i="3"/>
  <c r="A569" i="3" s="1"/>
  <c r="C568" i="3" l="1"/>
  <c r="B569" i="3"/>
  <c r="A570" i="3" s="1"/>
  <c r="C569" i="3" l="1"/>
  <c r="B570" i="3"/>
  <c r="A571" i="3" s="1"/>
  <c r="C570" i="3" l="1"/>
  <c r="B571" i="3"/>
  <c r="A572" i="3" s="1"/>
  <c r="C571" i="3" l="1"/>
  <c r="B572" i="3"/>
  <c r="A573" i="3" s="1"/>
  <c r="C572" i="3" l="1"/>
  <c r="B573" i="3"/>
  <c r="A574" i="3" s="1"/>
  <c r="C573" i="3" l="1"/>
  <c r="B574" i="3"/>
  <c r="A575" i="3" s="1"/>
  <c r="C574" i="3" l="1"/>
  <c r="B575" i="3"/>
  <c r="A576" i="3" s="1"/>
  <c r="C575" i="3" l="1"/>
  <c r="B576" i="3"/>
  <c r="A577" i="3" s="1"/>
  <c r="C576" i="3" l="1"/>
  <c r="B577" i="3"/>
  <c r="A578" i="3" s="1"/>
  <c r="C577" i="3" l="1"/>
  <c r="B578" i="3"/>
  <c r="A579" i="3" s="1"/>
  <c r="C578" i="3" l="1"/>
  <c r="B579" i="3"/>
  <c r="A580" i="3" s="1"/>
  <c r="C579" i="3" l="1"/>
  <c r="B580" i="3"/>
  <c r="A581" i="3" s="1"/>
  <c r="C580" i="3" l="1"/>
  <c r="B581" i="3"/>
  <c r="A582" i="3" s="1"/>
  <c r="C581" i="3" l="1"/>
  <c r="B582" i="3"/>
  <c r="A583" i="3" s="1"/>
  <c r="C582" i="3" l="1"/>
  <c r="B583" i="3"/>
  <c r="A584" i="3" s="1"/>
  <c r="C583" i="3" l="1"/>
  <c r="B584" i="3"/>
  <c r="A585" i="3" s="1"/>
  <c r="C584" i="3" l="1"/>
  <c r="B585" i="3"/>
  <c r="A586" i="3" s="1"/>
  <c r="C585" i="3" l="1"/>
  <c r="B586" i="3"/>
  <c r="A587" i="3" s="1"/>
  <c r="C586" i="3" l="1"/>
  <c r="B587" i="3"/>
  <c r="A588" i="3" s="1"/>
  <c r="C587" i="3" l="1"/>
  <c r="B588" i="3"/>
  <c r="A589" i="3" s="1"/>
  <c r="C588" i="3" l="1"/>
  <c r="B589" i="3"/>
  <c r="A590" i="3" s="1"/>
  <c r="C589" i="3" l="1"/>
  <c r="B590" i="3"/>
  <c r="A591" i="3" s="1"/>
  <c r="C590" i="3" l="1"/>
  <c r="B591" i="3"/>
  <c r="A592" i="3" s="1"/>
  <c r="C591" i="3" l="1"/>
  <c r="B592" i="3"/>
  <c r="A593" i="3" s="1"/>
  <c r="C592" i="3" l="1"/>
  <c r="B593" i="3"/>
  <c r="A594" i="3" s="1"/>
  <c r="C593" i="3" l="1"/>
  <c r="B594" i="3"/>
  <c r="A595" i="3" s="1"/>
  <c r="C594" i="3" l="1"/>
  <c r="B595" i="3"/>
  <c r="A596" i="3" s="1"/>
  <c r="C595" i="3" l="1"/>
  <c r="B596" i="3"/>
  <c r="A597" i="3" s="1"/>
  <c r="C596" i="3" l="1"/>
  <c r="B597" i="3"/>
  <c r="A598" i="3" s="1"/>
  <c r="C597" i="3" l="1"/>
  <c r="B598" i="3"/>
  <c r="A599" i="3" s="1"/>
  <c r="C598" i="3" l="1"/>
  <c r="B599" i="3"/>
  <c r="A600" i="3" s="1"/>
  <c r="C599" i="3" l="1"/>
  <c r="B600" i="3"/>
  <c r="A601" i="3" s="1"/>
  <c r="C600" i="3" l="1"/>
  <c r="B601" i="3"/>
  <c r="A602" i="3" s="1"/>
  <c r="C601" i="3" l="1"/>
  <c r="B602" i="3"/>
  <c r="A603" i="3" s="1"/>
  <c r="C602" i="3" l="1"/>
  <c r="B603" i="3"/>
  <c r="A604" i="3" s="1"/>
  <c r="C603" i="3" l="1"/>
  <c r="B604" i="3"/>
  <c r="A605" i="3" s="1"/>
  <c r="C604" i="3" l="1"/>
  <c r="B605" i="3"/>
  <c r="A606" i="3" s="1"/>
  <c r="C605" i="3" l="1"/>
  <c r="B606" i="3"/>
  <c r="A607" i="3" s="1"/>
  <c r="C606" i="3" l="1"/>
  <c r="B607" i="3"/>
  <c r="A608" i="3" s="1"/>
  <c r="C607" i="3" l="1"/>
  <c r="B608" i="3"/>
  <c r="A609" i="3" s="1"/>
  <c r="C608" i="3" l="1"/>
  <c r="B609" i="3"/>
  <c r="A610" i="3" s="1"/>
  <c r="C609" i="3" l="1"/>
  <c r="B610" i="3"/>
  <c r="A611" i="3" s="1"/>
  <c r="C610" i="3" l="1"/>
  <c r="B611" i="3"/>
  <c r="A612" i="3" s="1"/>
  <c r="C611" i="3" l="1"/>
  <c r="B612" i="3"/>
  <c r="A613" i="3" s="1"/>
  <c r="C612" i="3" l="1"/>
  <c r="B613" i="3"/>
  <c r="A614" i="3" s="1"/>
  <c r="C613" i="3" l="1"/>
  <c r="B614" i="3"/>
  <c r="A615" i="3" s="1"/>
  <c r="C614" i="3" l="1"/>
  <c r="B615" i="3"/>
  <c r="A616" i="3" s="1"/>
  <c r="C615" i="3" l="1"/>
  <c r="B616" i="3"/>
  <c r="A617" i="3" s="1"/>
  <c r="C616" i="3" l="1"/>
  <c r="B617" i="3"/>
  <c r="A618" i="3" s="1"/>
  <c r="C617" i="3" l="1"/>
  <c r="B618" i="3"/>
  <c r="A619" i="3" s="1"/>
  <c r="C618" i="3" l="1"/>
  <c r="B619" i="3"/>
  <c r="A620" i="3" s="1"/>
  <c r="C619" i="3" l="1"/>
  <c r="B620" i="3"/>
  <c r="A621" i="3" s="1"/>
  <c r="C620" i="3" l="1"/>
  <c r="B621" i="3"/>
  <c r="A622" i="3" s="1"/>
  <c r="C621" i="3" l="1"/>
  <c r="B622" i="3"/>
  <c r="A623" i="3" s="1"/>
  <c r="C622" i="3" l="1"/>
  <c r="B623" i="3"/>
  <c r="A624" i="3" s="1"/>
  <c r="C623" i="3" l="1"/>
  <c r="B624" i="3"/>
  <c r="A625" i="3" s="1"/>
  <c r="C624" i="3" l="1"/>
  <c r="B625" i="3"/>
  <c r="A626" i="3" s="1"/>
  <c r="C625" i="3" l="1"/>
  <c r="B626" i="3"/>
  <c r="A627" i="3" s="1"/>
  <c r="C626" i="3" l="1"/>
  <c r="B627" i="3"/>
  <c r="A628" i="3" s="1"/>
  <c r="C627" i="3" l="1"/>
  <c r="B628" i="3"/>
  <c r="A629" i="3" s="1"/>
  <c r="C628" i="3" l="1"/>
  <c r="B629" i="3"/>
  <c r="A630" i="3" s="1"/>
  <c r="C629" i="3" l="1"/>
  <c r="B630" i="3"/>
  <c r="A631" i="3" s="1"/>
  <c r="C630" i="3" l="1"/>
  <c r="B631" i="3"/>
  <c r="A632" i="3" s="1"/>
  <c r="C631" i="3" l="1"/>
  <c r="B632" i="3"/>
  <c r="A633" i="3" s="1"/>
  <c r="C632" i="3" l="1"/>
  <c r="B633" i="3"/>
  <c r="A634" i="3" s="1"/>
  <c r="C633" i="3" l="1"/>
  <c r="B634" i="3"/>
  <c r="A635" i="3" s="1"/>
  <c r="C634" i="3" l="1"/>
  <c r="B635" i="3"/>
  <c r="A636" i="3" s="1"/>
  <c r="C635" i="3" l="1"/>
  <c r="B636" i="3"/>
  <c r="A637" i="3" s="1"/>
  <c r="C636" i="3" l="1"/>
  <c r="B637" i="3"/>
  <c r="A638" i="3" s="1"/>
  <c r="C637" i="3" l="1"/>
  <c r="B638" i="3"/>
  <c r="A639" i="3" s="1"/>
  <c r="C638" i="3" l="1"/>
  <c r="B639" i="3"/>
  <c r="A640" i="3" s="1"/>
  <c r="C639" i="3" l="1"/>
  <c r="B640" i="3"/>
  <c r="A641" i="3" s="1"/>
  <c r="C640" i="3" l="1"/>
  <c r="B641" i="3"/>
  <c r="A642" i="3" s="1"/>
  <c r="C641" i="3" l="1"/>
  <c r="B642" i="3"/>
  <c r="A643" i="3" s="1"/>
  <c r="C642" i="3" l="1"/>
  <c r="B643" i="3"/>
  <c r="A644" i="3" s="1"/>
  <c r="C643" i="3" l="1"/>
  <c r="B644" i="3"/>
  <c r="A645" i="3" s="1"/>
  <c r="C644" i="3" l="1"/>
  <c r="B645" i="3"/>
  <c r="A646" i="3" s="1"/>
  <c r="C645" i="3" l="1"/>
  <c r="B646" i="3"/>
  <c r="A647" i="3" s="1"/>
  <c r="C646" i="3" l="1"/>
  <c r="B647" i="3"/>
  <c r="A648" i="3" s="1"/>
  <c r="C647" i="3" l="1"/>
  <c r="B648" i="3"/>
  <c r="A649" i="3" s="1"/>
  <c r="C648" i="3" l="1"/>
  <c r="B649" i="3"/>
  <c r="A650" i="3" s="1"/>
  <c r="C649" i="3" l="1"/>
  <c r="B650" i="3"/>
  <c r="A651" i="3" s="1"/>
  <c r="C650" i="3" l="1"/>
  <c r="B651" i="3"/>
  <c r="A652" i="3" s="1"/>
  <c r="C651" i="3" l="1"/>
  <c r="B652" i="3"/>
  <c r="A653" i="3" s="1"/>
  <c r="C652" i="3" l="1"/>
  <c r="B653" i="3"/>
  <c r="A654" i="3" s="1"/>
  <c r="C653" i="3" l="1"/>
  <c r="B654" i="3"/>
  <c r="A655" i="3" s="1"/>
  <c r="C654" i="3" l="1"/>
  <c r="B655" i="3"/>
  <c r="A656" i="3" s="1"/>
  <c r="C655" i="3" l="1"/>
  <c r="B656" i="3"/>
  <c r="A657" i="3" s="1"/>
  <c r="C656" i="3" l="1"/>
  <c r="B657" i="3"/>
  <c r="A658" i="3" s="1"/>
  <c r="C657" i="3" l="1"/>
  <c r="B658" i="3"/>
  <c r="A659" i="3" s="1"/>
  <c r="C658" i="3" l="1"/>
  <c r="B659" i="3"/>
  <c r="A660" i="3" s="1"/>
  <c r="C659" i="3" l="1"/>
  <c r="B660" i="3"/>
  <c r="A661" i="3" s="1"/>
  <c r="C660" i="3" l="1"/>
  <c r="B661" i="3"/>
  <c r="A662" i="3" s="1"/>
  <c r="C661" i="3" l="1"/>
  <c r="B662" i="3"/>
  <c r="A663" i="3" s="1"/>
  <c r="C662" i="3" l="1"/>
  <c r="B663" i="3"/>
  <c r="A664" i="3" s="1"/>
  <c r="C663" i="3" l="1"/>
  <c r="B664" i="3"/>
  <c r="A665" i="3" s="1"/>
  <c r="C664" i="3" l="1"/>
  <c r="B665" i="3"/>
  <c r="A666" i="3" s="1"/>
  <c r="C665" i="3" l="1"/>
  <c r="B666" i="3"/>
  <c r="A667" i="3" s="1"/>
  <c r="C666" i="3" l="1"/>
  <c r="B667" i="3"/>
  <c r="A668" i="3" s="1"/>
  <c r="C667" i="3" l="1"/>
  <c r="B668" i="3"/>
  <c r="A669" i="3" s="1"/>
  <c r="C668" i="3" l="1"/>
  <c r="B669" i="3"/>
  <c r="A670" i="3" s="1"/>
  <c r="C669" i="3" l="1"/>
  <c r="B670" i="3"/>
  <c r="A671" i="3" s="1"/>
  <c r="C670" i="3" l="1"/>
  <c r="B671" i="3"/>
  <c r="A672" i="3" s="1"/>
  <c r="C671" i="3" l="1"/>
  <c r="B672" i="3"/>
  <c r="A673" i="3" s="1"/>
  <c r="C672" i="3" l="1"/>
  <c r="B673" i="3"/>
  <c r="A674" i="3" s="1"/>
  <c r="C673" i="3" l="1"/>
  <c r="B674" i="3"/>
  <c r="A675" i="3" s="1"/>
  <c r="C674" i="3" l="1"/>
  <c r="B675" i="3"/>
  <c r="A676" i="3" s="1"/>
  <c r="C675" i="3" l="1"/>
  <c r="B676" i="3"/>
  <c r="A677" i="3" s="1"/>
  <c r="C676" i="3" l="1"/>
  <c r="B677" i="3"/>
  <c r="A678" i="3" s="1"/>
  <c r="C677" i="3" l="1"/>
  <c r="B678" i="3"/>
  <c r="A679" i="3" s="1"/>
  <c r="C678" i="3" l="1"/>
  <c r="B679" i="3"/>
  <c r="A680" i="3" s="1"/>
  <c r="C679" i="3" l="1"/>
  <c r="B680" i="3"/>
  <c r="A681" i="3" s="1"/>
  <c r="C680" i="3" l="1"/>
  <c r="B681" i="3"/>
  <c r="A682" i="3" s="1"/>
  <c r="C681" i="3" l="1"/>
  <c r="B682" i="3"/>
  <c r="A683" i="3" s="1"/>
  <c r="C682" i="3" l="1"/>
  <c r="B683" i="3"/>
  <c r="A684" i="3" s="1"/>
  <c r="C683" i="3" l="1"/>
  <c r="B684" i="3"/>
  <c r="A685" i="3" s="1"/>
  <c r="C684" i="3" l="1"/>
  <c r="B685" i="3"/>
  <c r="A686" i="3" s="1"/>
  <c r="C685" i="3" l="1"/>
  <c r="B686" i="3"/>
  <c r="A687" i="3" s="1"/>
  <c r="C686" i="3" l="1"/>
  <c r="B687" i="3"/>
  <c r="A688" i="3" s="1"/>
  <c r="C687" i="3" l="1"/>
  <c r="B688" i="3"/>
  <c r="A689" i="3" s="1"/>
  <c r="C688" i="3" l="1"/>
  <c r="B689" i="3"/>
  <c r="A690" i="3" s="1"/>
  <c r="C689" i="3" l="1"/>
  <c r="B690" i="3"/>
  <c r="A691" i="3" s="1"/>
  <c r="C690" i="3" l="1"/>
  <c r="B691" i="3"/>
  <c r="A692" i="3" s="1"/>
  <c r="C691" i="3" l="1"/>
  <c r="B692" i="3"/>
  <c r="A693" i="3" s="1"/>
  <c r="C692" i="3" l="1"/>
  <c r="B693" i="3"/>
  <c r="A694" i="3" s="1"/>
  <c r="C693" i="3" l="1"/>
  <c r="B694" i="3"/>
  <c r="A695" i="3" s="1"/>
  <c r="C694" i="3" l="1"/>
  <c r="B695" i="3"/>
  <c r="A696" i="3" s="1"/>
  <c r="C695" i="3" l="1"/>
  <c r="B696" i="3"/>
  <c r="A697" i="3" s="1"/>
  <c r="C696" i="3" l="1"/>
  <c r="B697" i="3"/>
  <c r="A698" i="3" s="1"/>
  <c r="C697" i="3" l="1"/>
  <c r="B698" i="3"/>
  <c r="A699" i="3" s="1"/>
  <c r="C698" i="3" l="1"/>
  <c r="B699" i="3"/>
  <c r="A700" i="3" s="1"/>
  <c r="C699" i="3" l="1"/>
  <c r="B700" i="3"/>
  <c r="A701" i="3" s="1"/>
  <c r="C700" i="3" l="1"/>
  <c r="B701" i="3"/>
  <c r="A702" i="3" s="1"/>
  <c r="C701" i="3" l="1"/>
  <c r="B702" i="3"/>
  <c r="A703" i="3" s="1"/>
  <c r="C702" i="3" l="1"/>
  <c r="B703" i="3"/>
  <c r="A704" i="3" s="1"/>
  <c r="C703" i="3" l="1"/>
  <c r="B704" i="3"/>
  <c r="A705" i="3" s="1"/>
  <c r="C704" i="3" l="1"/>
  <c r="B705" i="3"/>
  <c r="A706" i="3" s="1"/>
  <c r="C705" i="3" l="1"/>
  <c r="B706" i="3"/>
  <c r="A707" i="3" s="1"/>
  <c r="C706" i="3" l="1"/>
  <c r="B707" i="3"/>
  <c r="A708" i="3" s="1"/>
  <c r="C707" i="3" l="1"/>
  <c r="B708" i="3"/>
  <c r="A709" i="3" s="1"/>
  <c r="C708" i="3" l="1"/>
  <c r="B709" i="3"/>
  <c r="A710" i="3" s="1"/>
  <c r="C709" i="3" l="1"/>
  <c r="B710" i="3"/>
  <c r="A711" i="3" s="1"/>
  <c r="C710" i="3" l="1"/>
  <c r="B711" i="3"/>
  <c r="A712" i="3" s="1"/>
  <c r="C711" i="3" l="1"/>
  <c r="B712" i="3"/>
  <c r="A713" i="3" s="1"/>
  <c r="C712" i="3" l="1"/>
  <c r="B713" i="3"/>
  <c r="A714" i="3" s="1"/>
  <c r="C713" i="3" l="1"/>
  <c r="B714" i="3"/>
  <c r="A715" i="3" s="1"/>
  <c r="C714" i="3" l="1"/>
  <c r="B715" i="3"/>
  <c r="A716" i="3" s="1"/>
  <c r="C715" i="3" l="1"/>
  <c r="B716" i="3"/>
  <c r="A717" i="3" s="1"/>
  <c r="C716" i="3" l="1"/>
  <c r="B717" i="3"/>
  <c r="A718" i="3" s="1"/>
  <c r="C717" i="3" l="1"/>
  <c r="B718" i="3"/>
  <c r="A719" i="3" s="1"/>
  <c r="C718" i="3" l="1"/>
  <c r="B719" i="3"/>
  <c r="A720" i="3" s="1"/>
  <c r="C719" i="3" l="1"/>
  <c r="B720" i="3"/>
  <c r="A721" i="3" s="1"/>
  <c r="C720" i="3" l="1"/>
  <c r="B721" i="3"/>
  <c r="A722" i="3" s="1"/>
  <c r="C721" i="3" l="1"/>
  <c r="B722" i="3"/>
  <c r="A723" i="3" s="1"/>
  <c r="C722" i="3" l="1"/>
  <c r="B723" i="3"/>
  <c r="A724" i="3" s="1"/>
  <c r="C723" i="3" l="1"/>
  <c r="B724" i="3"/>
  <c r="A725" i="3" s="1"/>
  <c r="C724" i="3" l="1"/>
  <c r="B725" i="3"/>
  <c r="A726" i="3" s="1"/>
  <c r="C725" i="3" l="1"/>
  <c r="B726" i="3"/>
  <c r="A727" i="3" s="1"/>
  <c r="C726" i="3" l="1"/>
  <c r="B727" i="3"/>
  <c r="A728" i="3" s="1"/>
  <c r="C727" i="3" l="1"/>
  <c r="B728" i="3"/>
  <c r="A729" i="3" s="1"/>
  <c r="C728" i="3" l="1"/>
  <c r="B729" i="3"/>
  <c r="A730" i="3" s="1"/>
  <c r="C729" i="3" l="1"/>
  <c r="B730" i="3"/>
  <c r="A731" i="3" s="1"/>
  <c r="C730" i="3" l="1"/>
  <c r="B731" i="3"/>
  <c r="A732" i="3" s="1"/>
  <c r="C731" i="3" l="1"/>
  <c r="B732" i="3"/>
  <c r="A733" i="3" s="1"/>
  <c r="C732" i="3" l="1"/>
  <c r="B733" i="3"/>
  <c r="A734" i="3" s="1"/>
  <c r="C733" i="3" l="1"/>
  <c r="B734" i="3"/>
  <c r="A735" i="3" s="1"/>
  <c r="C734" i="3" l="1"/>
  <c r="B735" i="3"/>
  <c r="A736" i="3" s="1"/>
  <c r="C735" i="3" l="1"/>
  <c r="B736" i="3"/>
  <c r="A737" i="3" s="1"/>
  <c r="C736" i="3" l="1"/>
  <c r="B737" i="3"/>
  <c r="A738" i="3" s="1"/>
  <c r="C737" i="3" l="1"/>
  <c r="B738" i="3"/>
  <c r="A739" i="3" s="1"/>
  <c r="C738" i="3" l="1"/>
  <c r="B739" i="3"/>
  <c r="A740" i="3" s="1"/>
  <c r="C739" i="3" l="1"/>
  <c r="B740" i="3"/>
  <c r="A741" i="3" s="1"/>
  <c r="C740" i="3" l="1"/>
  <c r="B741" i="3"/>
  <c r="A742" i="3" s="1"/>
  <c r="C741" i="3" l="1"/>
  <c r="B742" i="3"/>
  <c r="A743" i="3" s="1"/>
  <c r="C742" i="3" l="1"/>
  <c r="B743" i="3"/>
  <c r="A744" i="3" s="1"/>
  <c r="C743" i="3" l="1"/>
  <c r="B744" i="3"/>
  <c r="A745" i="3" s="1"/>
  <c r="C744" i="3" l="1"/>
  <c r="B745" i="3"/>
  <c r="A746" i="3" s="1"/>
  <c r="C745" i="3" l="1"/>
  <c r="B746" i="3"/>
  <c r="A747" i="3" s="1"/>
  <c r="C746" i="3" l="1"/>
  <c r="B747" i="3"/>
  <c r="A748" i="3" s="1"/>
  <c r="C747" i="3" l="1"/>
  <c r="B748" i="3"/>
  <c r="A749" i="3" s="1"/>
  <c r="C748" i="3" l="1"/>
  <c r="B749" i="3"/>
  <c r="A750" i="3" s="1"/>
  <c r="C749" i="3" l="1"/>
  <c r="B750" i="3"/>
  <c r="A751" i="3" s="1"/>
  <c r="C750" i="3" l="1"/>
  <c r="B751" i="3"/>
  <c r="A752" i="3" s="1"/>
  <c r="C751" i="3" l="1"/>
  <c r="B752" i="3"/>
  <c r="A753" i="3" s="1"/>
  <c r="C752" i="3" l="1"/>
  <c r="B753" i="3"/>
  <c r="A754" i="3" s="1"/>
  <c r="C753" i="3" l="1"/>
  <c r="B754" i="3"/>
  <c r="A755" i="3" s="1"/>
  <c r="C754" i="3" l="1"/>
  <c r="B755" i="3"/>
  <c r="A756" i="3" s="1"/>
  <c r="C755" i="3" l="1"/>
  <c r="B756" i="3"/>
  <c r="A757" i="3" s="1"/>
  <c r="C756" i="3" l="1"/>
  <c r="B757" i="3"/>
  <c r="A758" i="3" s="1"/>
  <c r="C757" i="3" l="1"/>
  <c r="B758" i="3"/>
  <c r="A759" i="3" s="1"/>
  <c r="C758" i="3" l="1"/>
  <c r="B759" i="3"/>
  <c r="A760" i="3" s="1"/>
  <c r="C759" i="3" l="1"/>
  <c r="B760" i="3"/>
  <c r="A761" i="3" s="1"/>
  <c r="C760" i="3" l="1"/>
  <c r="B761" i="3"/>
  <c r="A762" i="3" s="1"/>
  <c r="C761" i="3" l="1"/>
  <c r="B762" i="3"/>
  <c r="A763" i="3" s="1"/>
  <c r="C762" i="3" l="1"/>
  <c r="B763" i="3"/>
  <c r="A764" i="3" s="1"/>
  <c r="C763" i="3" l="1"/>
  <c r="B764" i="3"/>
  <c r="A765" i="3" s="1"/>
  <c r="C764" i="3" l="1"/>
  <c r="B765" i="3"/>
  <c r="A766" i="3" s="1"/>
  <c r="C765" i="3" l="1"/>
  <c r="B766" i="3"/>
  <c r="A767" i="3" s="1"/>
  <c r="C766" i="3" l="1"/>
  <c r="B767" i="3"/>
  <c r="A768" i="3" s="1"/>
  <c r="C767" i="3" l="1"/>
  <c r="B768" i="3"/>
  <c r="A769" i="3" s="1"/>
  <c r="C768" i="3" l="1"/>
  <c r="B769" i="3"/>
  <c r="A770" i="3" s="1"/>
  <c r="C769" i="3" l="1"/>
  <c r="B770" i="3"/>
  <c r="A771" i="3" s="1"/>
  <c r="C770" i="3" l="1"/>
  <c r="B771" i="3"/>
  <c r="A772" i="3" s="1"/>
  <c r="C771" i="3" l="1"/>
  <c r="B772" i="3"/>
  <c r="A773" i="3" s="1"/>
  <c r="C772" i="3" l="1"/>
  <c r="B773" i="3"/>
  <c r="A774" i="3" s="1"/>
  <c r="C773" i="3" l="1"/>
  <c r="B774" i="3"/>
  <c r="A775" i="3" s="1"/>
  <c r="C774" i="3" l="1"/>
  <c r="B775" i="3"/>
  <c r="A776" i="3" s="1"/>
  <c r="C775" i="3" l="1"/>
  <c r="B776" i="3"/>
  <c r="A777" i="3" s="1"/>
  <c r="C776" i="3" l="1"/>
  <c r="B777" i="3"/>
  <c r="A778" i="3" s="1"/>
  <c r="C777" i="3" l="1"/>
  <c r="B778" i="3"/>
  <c r="A779" i="3" s="1"/>
  <c r="C778" i="3" l="1"/>
  <c r="B779" i="3"/>
  <c r="A780" i="3" s="1"/>
  <c r="C779" i="3" l="1"/>
  <c r="B780" i="3"/>
  <c r="A781" i="3" s="1"/>
  <c r="C780" i="3" l="1"/>
  <c r="B781" i="3"/>
  <c r="A782" i="3" s="1"/>
  <c r="C781" i="3" l="1"/>
  <c r="B782" i="3"/>
  <c r="A783" i="3" s="1"/>
  <c r="C782" i="3" l="1"/>
  <c r="B783" i="3"/>
  <c r="A784" i="3" s="1"/>
  <c r="C783" i="3" l="1"/>
  <c r="B784" i="3"/>
  <c r="A785" i="3" s="1"/>
  <c r="C784" i="3" l="1"/>
  <c r="B785" i="3"/>
  <c r="A786" i="3" s="1"/>
  <c r="C785" i="3" l="1"/>
  <c r="B786" i="3"/>
  <c r="A787" i="3" s="1"/>
  <c r="C786" i="3" l="1"/>
  <c r="B787" i="3"/>
  <c r="A788" i="3" s="1"/>
  <c r="C787" i="3" l="1"/>
  <c r="B788" i="3"/>
  <c r="A789" i="3" s="1"/>
  <c r="C788" i="3" l="1"/>
  <c r="B789" i="3"/>
  <c r="A790" i="3" s="1"/>
  <c r="C789" i="3" l="1"/>
  <c r="B790" i="3"/>
  <c r="A791" i="3" s="1"/>
  <c r="C790" i="3" l="1"/>
  <c r="B791" i="3"/>
  <c r="A792" i="3" s="1"/>
  <c r="C791" i="3" l="1"/>
  <c r="B792" i="3"/>
  <c r="A793" i="3" s="1"/>
  <c r="C792" i="3" l="1"/>
  <c r="B793" i="3"/>
  <c r="A794" i="3" s="1"/>
  <c r="C793" i="3" l="1"/>
  <c r="B794" i="3"/>
  <c r="A795" i="3" s="1"/>
  <c r="C794" i="3" l="1"/>
  <c r="B795" i="3"/>
  <c r="A796" i="3" s="1"/>
  <c r="C795" i="3" l="1"/>
  <c r="B796" i="3"/>
  <c r="A797" i="3" s="1"/>
  <c r="C796" i="3" l="1"/>
  <c r="B797" i="3"/>
  <c r="A798" i="3" s="1"/>
  <c r="C797" i="3" l="1"/>
  <c r="B798" i="3"/>
  <c r="A799" i="3" s="1"/>
  <c r="C798" i="3" l="1"/>
  <c r="B799" i="3"/>
  <c r="A800" i="3" s="1"/>
  <c r="C799" i="3" l="1"/>
  <c r="B800" i="3"/>
  <c r="A801" i="3" s="1"/>
  <c r="C800" i="3" l="1"/>
  <c r="B801" i="3"/>
  <c r="A802" i="3" s="1"/>
  <c r="C801" i="3" l="1"/>
  <c r="B802" i="3"/>
  <c r="A803" i="3" s="1"/>
  <c r="C802" i="3" l="1"/>
  <c r="B803" i="3"/>
  <c r="A804" i="3" s="1"/>
  <c r="C803" i="3" l="1"/>
  <c r="B804" i="3"/>
  <c r="A805" i="3" s="1"/>
  <c r="C804" i="3" l="1"/>
  <c r="B805" i="3"/>
  <c r="A806" i="3" s="1"/>
  <c r="C805" i="3" l="1"/>
  <c r="B806" i="3"/>
  <c r="A807" i="3" s="1"/>
  <c r="C806" i="3" l="1"/>
  <c r="B807" i="3"/>
  <c r="A808" i="3" s="1"/>
  <c r="C807" i="3" l="1"/>
  <c r="B808" i="3"/>
  <c r="A809" i="3" s="1"/>
  <c r="C808" i="3" l="1"/>
  <c r="B809" i="3"/>
  <c r="A810" i="3" s="1"/>
  <c r="C809" i="3" l="1"/>
  <c r="B810" i="3"/>
  <c r="A811" i="3" s="1"/>
  <c r="C810" i="3" l="1"/>
  <c r="B811" i="3"/>
  <c r="A812" i="3" s="1"/>
  <c r="C811" i="3" l="1"/>
  <c r="B812" i="3"/>
  <c r="A813" i="3" s="1"/>
  <c r="C812" i="3" l="1"/>
  <c r="B813" i="3"/>
  <c r="A814" i="3" s="1"/>
  <c r="C813" i="3" l="1"/>
  <c r="B814" i="3"/>
  <c r="A815" i="3" s="1"/>
  <c r="C814" i="3" l="1"/>
  <c r="B815" i="3"/>
  <c r="A816" i="3" s="1"/>
  <c r="C815" i="3" l="1"/>
  <c r="B816" i="3"/>
  <c r="A817" i="3" s="1"/>
  <c r="C816" i="3" l="1"/>
  <c r="B817" i="3"/>
  <c r="A818" i="3" s="1"/>
  <c r="C817" i="3" l="1"/>
  <c r="B818" i="3"/>
  <c r="A819" i="3" s="1"/>
  <c r="C818" i="3" l="1"/>
  <c r="B819" i="3"/>
  <c r="A820" i="3" s="1"/>
  <c r="C819" i="3" l="1"/>
  <c r="B820" i="3"/>
  <c r="A821" i="3" s="1"/>
  <c r="C820" i="3" l="1"/>
  <c r="B821" i="3"/>
  <c r="A822" i="3" s="1"/>
  <c r="C821" i="3" l="1"/>
  <c r="B822" i="3"/>
  <c r="A823" i="3" s="1"/>
  <c r="C822" i="3" l="1"/>
  <c r="B823" i="3"/>
  <c r="A824" i="3" s="1"/>
  <c r="C823" i="3" l="1"/>
  <c r="B824" i="3"/>
  <c r="A825" i="3" s="1"/>
  <c r="C824" i="3" l="1"/>
  <c r="B825" i="3"/>
  <c r="A826" i="3" s="1"/>
  <c r="C825" i="3" l="1"/>
  <c r="B826" i="3"/>
  <c r="A827" i="3" s="1"/>
  <c r="C826" i="3" l="1"/>
  <c r="B827" i="3"/>
  <c r="A828" i="3" s="1"/>
  <c r="C827" i="3" l="1"/>
  <c r="B828" i="3"/>
  <c r="A829" i="3" s="1"/>
  <c r="C828" i="3" l="1"/>
  <c r="B829" i="3"/>
  <c r="A830" i="3" s="1"/>
  <c r="C829" i="3" l="1"/>
  <c r="B830" i="3"/>
  <c r="A831" i="3" s="1"/>
  <c r="C830" i="3" l="1"/>
  <c r="B831" i="3"/>
  <c r="A832" i="3" s="1"/>
  <c r="C831" i="3" l="1"/>
  <c r="B832" i="3"/>
  <c r="A833" i="3" s="1"/>
  <c r="C832" i="3" l="1"/>
  <c r="B833" i="3"/>
  <c r="A834" i="3" s="1"/>
  <c r="C833" i="3" l="1"/>
  <c r="B834" i="3"/>
  <c r="A835" i="3" s="1"/>
  <c r="C834" i="3" l="1"/>
  <c r="B835" i="3"/>
  <c r="A836" i="3" s="1"/>
  <c r="C835" i="3" l="1"/>
  <c r="B836" i="3"/>
  <c r="A837" i="3" s="1"/>
  <c r="C836" i="3" l="1"/>
  <c r="B837" i="3"/>
  <c r="A838" i="3" s="1"/>
  <c r="C837" i="3" l="1"/>
  <c r="B838" i="3"/>
  <c r="A839" i="3" s="1"/>
  <c r="C838" i="3" l="1"/>
  <c r="B839" i="3"/>
  <c r="A840" i="3" s="1"/>
  <c r="C839" i="3" l="1"/>
  <c r="B840" i="3"/>
  <c r="A841" i="3" s="1"/>
  <c r="C840" i="3" l="1"/>
  <c r="B841" i="3"/>
  <c r="A842" i="3" s="1"/>
  <c r="C841" i="3" l="1"/>
  <c r="B842" i="3"/>
  <c r="A843" i="3" s="1"/>
  <c r="C842" i="3" l="1"/>
  <c r="B843" i="3"/>
  <c r="A844" i="3" s="1"/>
  <c r="C843" i="3" l="1"/>
  <c r="B844" i="3"/>
  <c r="A845" i="3" s="1"/>
  <c r="C844" i="3" l="1"/>
  <c r="B845" i="3"/>
  <c r="A846" i="3" s="1"/>
  <c r="C845" i="3" l="1"/>
  <c r="B846" i="3"/>
  <c r="A847" i="3" s="1"/>
  <c r="C846" i="3" l="1"/>
  <c r="B847" i="3"/>
  <c r="A848" i="3" s="1"/>
  <c r="C847" i="3" l="1"/>
  <c r="B848" i="3"/>
  <c r="A849" i="3" s="1"/>
  <c r="C848" i="3" l="1"/>
  <c r="B849" i="3"/>
  <c r="A850" i="3" s="1"/>
  <c r="C849" i="3" l="1"/>
  <c r="B850" i="3"/>
  <c r="A851" i="3" s="1"/>
  <c r="C850" i="3" l="1"/>
  <c r="B851" i="3"/>
  <c r="A852" i="3" s="1"/>
  <c r="C851" i="3" l="1"/>
  <c r="B852" i="3"/>
  <c r="A853" i="3" s="1"/>
  <c r="C852" i="3" l="1"/>
  <c r="B853" i="3"/>
  <c r="A854" i="3" s="1"/>
  <c r="C853" i="3" l="1"/>
  <c r="B854" i="3"/>
  <c r="A855" i="3" s="1"/>
  <c r="C854" i="3" l="1"/>
  <c r="B855" i="3"/>
  <c r="A856" i="3" s="1"/>
  <c r="C855" i="3" l="1"/>
  <c r="B856" i="3"/>
  <c r="A857" i="3" s="1"/>
  <c r="C856" i="3" l="1"/>
  <c r="B857" i="3"/>
  <c r="A858" i="3" s="1"/>
  <c r="C857" i="3" l="1"/>
  <c r="B858" i="3"/>
  <c r="A859" i="3" s="1"/>
  <c r="C858" i="3" l="1"/>
  <c r="B859" i="3"/>
  <c r="A860" i="3" s="1"/>
  <c r="C859" i="3" l="1"/>
  <c r="B860" i="3"/>
  <c r="A861" i="3" s="1"/>
  <c r="C860" i="3" l="1"/>
  <c r="B861" i="3"/>
  <c r="A862" i="3" s="1"/>
  <c r="C861" i="3" l="1"/>
  <c r="B862" i="3"/>
  <c r="A863" i="3" s="1"/>
  <c r="C862" i="3" l="1"/>
  <c r="B863" i="3"/>
  <c r="A864" i="3" s="1"/>
  <c r="C863" i="3" l="1"/>
  <c r="B864" i="3"/>
  <c r="A865" i="3" s="1"/>
  <c r="C864" i="3" l="1"/>
  <c r="B865" i="3"/>
  <c r="A866" i="3" s="1"/>
  <c r="C865" i="3" l="1"/>
  <c r="B866" i="3"/>
  <c r="A867" i="3" s="1"/>
  <c r="C866" i="3" l="1"/>
  <c r="B867" i="3"/>
  <c r="A868" i="3" s="1"/>
  <c r="C867" i="3" l="1"/>
  <c r="B868" i="3"/>
  <c r="A869" i="3" s="1"/>
  <c r="C868" i="3" l="1"/>
  <c r="B869" i="3"/>
  <c r="A870" i="3" s="1"/>
  <c r="C869" i="3" l="1"/>
  <c r="B870" i="3"/>
  <c r="A871" i="3" s="1"/>
  <c r="C870" i="3" l="1"/>
  <c r="B871" i="3"/>
  <c r="A872" i="3" s="1"/>
  <c r="C871" i="3" l="1"/>
  <c r="B872" i="3"/>
  <c r="A873" i="3" s="1"/>
  <c r="C872" i="3" l="1"/>
  <c r="B873" i="3"/>
  <c r="A874" i="3" s="1"/>
  <c r="C873" i="3" l="1"/>
  <c r="B874" i="3"/>
  <c r="A875" i="3" s="1"/>
  <c r="C874" i="3" l="1"/>
  <c r="B875" i="3"/>
  <c r="A876" i="3" s="1"/>
  <c r="C875" i="3" l="1"/>
  <c r="B876" i="3"/>
  <c r="A877" i="3" s="1"/>
  <c r="C876" i="3" l="1"/>
  <c r="B877" i="3"/>
  <c r="A878" i="3" s="1"/>
  <c r="C877" i="3" l="1"/>
  <c r="B878" i="3"/>
  <c r="A879" i="3" s="1"/>
  <c r="C878" i="3" l="1"/>
  <c r="B879" i="3"/>
  <c r="A880" i="3" s="1"/>
  <c r="C879" i="3" l="1"/>
  <c r="B880" i="3"/>
  <c r="A881" i="3" s="1"/>
  <c r="C880" i="3" l="1"/>
  <c r="B881" i="3"/>
  <c r="A882" i="3" s="1"/>
  <c r="C881" i="3" l="1"/>
  <c r="B882" i="3"/>
  <c r="A883" i="3" s="1"/>
  <c r="C882" i="3" l="1"/>
  <c r="B883" i="3"/>
  <c r="A884" i="3" s="1"/>
  <c r="C883" i="3" l="1"/>
  <c r="B884" i="3"/>
  <c r="A885" i="3" s="1"/>
  <c r="C884" i="3" l="1"/>
  <c r="B885" i="3"/>
  <c r="A886" i="3" s="1"/>
  <c r="C885" i="3" l="1"/>
  <c r="B886" i="3"/>
  <c r="A887" i="3" s="1"/>
  <c r="C886" i="3" l="1"/>
  <c r="B887" i="3"/>
  <c r="A888" i="3" s="1"/>
  <c r="C887" i="3" l="1"/>
  <c r="B888" i="3"/>
  <c r="A889" i="3" s="1"/>
  <c r="C888" i="3" l="1"/>
  <c r="B889" i="3"/>
  <c r="A890" i="3" s="1"/>
  <c r="C889" i="3" l="1"/>
  <c r="B890" i="3"/>
  <c r="A891" i="3" s="1"/>
  <c r="C890" i="3" l="1"/>
  <c r="B891" i="3"/>
  <c r="A892" i="3" s="1"/>
  <c r="C891" i="3" l="1"/>
  <c r="B892" i="3"/>
  <c r="A893" i="3" s="1"/>
  <c r="C892" i="3" l="1"/>
  <c r="B893" i="3"/>
  <c r="A894" i="3" s="1"/>
  <c r="C893" i="3" l="1"/>
  <c r="B894" i="3"/>
  <c r="A895" i="3" s="1"/>
  <c r="C894" i="3" l="1"/>
  <c r="B895" i="3"/>
  <c r="A896" i="3" s="1"/>
  <c r="C895" i="3" l="1"/>
  <c r="B896" i="3"/>
  <c r="A897" i="3" s="1"/>
  <c r="C896" i="3" l="1"/>
  <c r="B897" i="3"/>
  <c r="A898" i="3" s="1"/>
  <c r="C897" i="3" l="1"/>
  <c r="B898" i="3"/>
  <c r="A899" i="3" s="1"/>
  <c r="C898" i="3" l="1"/>
  <c r="B899" i="3"/>
  <c r="A900" i="3" s="1"/>
  <c r="C899" i="3" l="1"/>
  <c r="B900" i="3"/>
  <c r="A901" i="3" s="1"/>
  <c r="C900" i="3" l="1"/>
  <c r="B901" i="3"/>
  <c r="A902" i="3" s="1"/>
  <c r="C901" i="3" l="1"/>
  <c r="B902" i="3"/>
  <c r="A903" i="3" s="1"/>
  <c r="C902" i="3" l="1"/>
  <c r="B903" i="3"/>
  <c r="A904" i="3" s="1"/>
  <c r="C903" i="3" l="1"/>
  <c r="B904" i="3"/>
  <c r="A905" i="3" s="1"/>
  <c r="C904" i="3" l="1"/>
  <c r="B905" i="3"/>
  <c r="A906" i="3" s="1"/>
  <c r="C905" i="3" l="1"/>
  <c r="B906" i="3"/>
  <c r="A907" i="3" s="1"/>
  <c r="C906" i="3" l="1"/>
  <c r="B907" i="3"/>
  <c r="A908" i="3" s="1"/>
  <c r="C907" i="3" l="1"/>
  <c r="B908" i="3"/>
  <c r="A909" i="3" s="1"/>
  <c r="C908" i="3" l="1"/>
  <c r="B909" i="3"/>
  <c r="A910" i="3" s="1"/>
  <c r="C909" i="3" l="1"/>
  <c r="B910" i="3"/>
  <c r="A911" i="3" s="1"/>
  <c r="C910" i="3" l="1"/>
  <c r="B911" i="3"/>
  <c r="A912" i="3" s="1"/>
  <c r="C911" i="3" l="1"/>
  <c r="B912" i="3"/>
  <c r="A913" i="3" s="1"/>
  <c r="C912" i="3" l="1"/>
  <c r="B913" i="3"/>
  <c r="A914" i="3" s="1"/>
  <c r="C913" i="3" l="1"/>
  <c r="B914" i="3"/>
  <c r="A915" i="3" s="1"/>
  <c r="C914" i="3" l="1"/>
  <c r="B915" i="3"/>
  <c r="A916" i="3" s="1"/>
  <c r="C915" i="3" l="1"/>
  <c r="B916" i="3"/>
  <c r="A917" i="3" s="1"/>
  <c r="C916" i="3" l="1"/>
  <c r="B917" i="3"/>
  <c r="A918" i="3" s="1"/>
  <c r="C917" i="3" l="1"/>
  <c r="B918" i="3"/>
  <c r="A919" i="3" s="1"/>
  <c r="C918" i="3" l="1"/>
  <c r="B919" i="3"/>
  <c r="A920" i="3" s="1"/>
  <c r="C919" i="3" l="1"/>
  <c r="B920" i="3"/>
  <c r="A921" i="3" s="1"/>
  <c r="C920" i="3" l="1"/>
  <c r="B921" i="3"/>
  <c r="A922" i="3" s="1"/>
  <c r="C921" i="3" l="1"/>
  <c r="B922" i="3"/>
  <c r="A923" i="3" s="1"/>
  <c r="C922" i="3" l="1"/>
  <c r="B923" i="3"/>
  <c r="A924" i="3" s="1"/>
  <c r="C923" i="3" l="1"/>
  <c r="B924" i="3"/>
  <c r="A925" i="3" s="1"/>
  <c r="C924" i="3" l="1"/>
  <c r="B925" i="3"/>
  <c r="A926" i="3" s="1"/>
  <c r="C925" i="3" l="1"/>
  <c r="B926" i="3"/>
  <c r="A927" i="3" s="1"/>
  <c r="C926" i="3" l="1"/>
  <c r="B927" i="3"/>
  <c r="A928" i="3" s="1"/>
  <c r="C927" i="3" l="1"/>
  <c r="B928" i="3"/>
  <c r="A929" i="3" s="1"/>
  <c r="C928" i="3" l="1"/>
  <c r="B929" i="3"/>
  <c r="A930" i="3" s="1"/>
  <c r="C929" i="3" l="1"/>
  <c r="B930" i="3"/>
  <c r="A931" i="3" s="1"/>
  <c r="C930" i="3" l="1"/>
  <c r="B931" i="3"/>
  <c r="A932" i="3" s="1"/>
  <c r="C931" i="3" l="1"/>
  <c r="B932" i="3"/>
  <c r="A933" i="3" s="1"/>
  <c r="C932" i="3" l="1"/>
  <c r="B933" i="3"/>
  <c r="A934" i="3" s="1"/>
  <c r="C933" i="3" l="1"/>
  <c r="B934" i="3"/>
  <c r="A935" i="3" s="1"/>
  <c r="C934" i="3" l="1"/>
  <c r="B935" i="3"/>
  <c r="A936" i="3" s="1"/>
  <c r="C935" i="3" l="1"/>
  <c r="B936" i="3"/>
  <c r="A937" i="3" s="1"/>
  <c r="C936" i="3" l="1"/>
  <c r="B937" i="3"/>
  <c r="A938" i="3" s="1"/>
  <c r="C937" i="3" l="1"/>
  <c r="B938" i="3"/>
  <c r="A939" i="3" s="1"/>
  <c r="C938" i="3" l="1"/>
  <c r="B939" i="3"/>
  <c r="A940" i="3" s="1"/>
  <c r="C939" i="3" l="1"/>
  <c r="B940" i="3"/>
  <c r="A941" i="3" s="1"/>
  <c r="C940" i="3" l="1"/>
  <c r="B941" i="3"/>
  <c r="A942" i="3" s="1"/>
  <c r="C941" i="3" l="1"/>
  <c r="B942" i="3"/>
  <c r="A943" i="3" s="1"/>
  <c r="C942" i="3" l="1"/>
  <c r="B943" i="3"/>
  <c r="A944" i="3" s="1"/>
  <c r="C943" i="3" l="1"/>
  <c r="B944" i="3"/>
  <c r="A945" i="3" s="1"/>
  <c r="C944" i="3" l="1"/>
  <c r="B945" i="3"/>
  <c r="A946" i="3" s="1"/>
  <c r="C945" i="3" l="1"/>
  <c r="B946" i="3"/>
  <c r="A947" i="3" s="1"/>
  <c r="C946" i="3" l="1"/>
  <c r="B947" i="3"/>
  <c r="A948" i="3" s="1"/>
  <c r="C947" i="3" l="1"/>
  <c r="B948" i="3"/>
  <c r="A949" i="3" s="1"/>
  <c r="C948" i="3" l="1"/>
  <c r="B949" i="3"/>
  <c r="A950" i="3" s="1"/>
  <c r="C949" i="3" l="1"/>
  <c r="B950" i="3"/>
  <c r="A951" i="3" s="1"/>
  <c r="C950" i="3" l="1"/>
  <c r="B951" i="3"/>
  <c r="A952" i="3" s="1"/>
  <c r="C951" i="3" l="1"/>
  <c r="B952" i="3"/>
  <c r="A953" i="3" s="1"/>
  <c r="C952" i="3" l="1"/>
  <c r="B953" i="3"/>
  <c r="A954" i="3" s="1"/>
  <c r="C953" i="3" l="1"/>
  <c r="B954" i="3"/>
  <c r="A955" i="3" s="1"/>
  <c r="C954" i="3" l="1"/>
  <c r="B955" i="3"/>
  <c r="A956" i="3" s="1"/>
  <c r="C955" i="3" l="1"/>
  <c r="B956" i="3"/>
  <c r="A957" i="3" s="1"/>
  <c r="C956" i="3" l="1"/>
  <c r="B957" i="3"/>
  <c r="A958" i="3" s="1"/>
  <c r="C957" i="3" l="1"/>
  <c r="B958" i="3"/>
  <c r="A959" i="3" s="1"/>
  <c r="C958" i="3" l="1"/>
  <c r="B959" i="3"/>
  <c r="A960" i="3" s="1"/>
  <c r="C959" i="3" l="1"/>
  <c r="B960" i="3"/>
  <c r="A961" i="3" s="1"/>
  <c r="C960" i="3" l="1"/>
  <c r="B961" i="3"/>
  <c r="A962" i="3" s="1"/>
  <c r="C961" i="3" l="1"/>
  <c r="B962" i="3"/>
  <c r="A963" i="3" s="1"/>
  <c r="C962" i="3" l="1"/>
  <c r="B963" i="3"/>
  <c r="A964" i="3" s="1"/>
  <c r="C963" i="3" l="1"/>
  <c r="B964" i="3"/>
  <c r="A965" i="3" s="1"/>
  <c r="C964" i="3" l="1"/>
  <c r="B965" i="3"/>
  <c r="A966" i="3" s="1"/>
  <c r="C965" i="3" l="1"/>
  <c r="B966" i="3"/>
  <c r="A967" i="3" s="1"/>
  <c r="C966" i="3" l="1"/>
  <c r="B967" i="3"/>
  <c r="C967" i="3" s="1"/>
  <c r="C968" i="3" l="1"/>
  <c r="J12" i="1" s="1"/>
  <c r="AE8" i="1" l="1"/>
  <c r="AO8" i="1"/>
  <c r="AM9" i="1"/>
  <c r="AP8" i="1"/>
  <c r="H5" i="14" l="1"/>
  <c r="A5" i="14" s="1"/>
  <c r="F5" i="14" s="1"/>
  <c r="H7" i="14"/>
  <c r="A7" i="14" s="1"/>
  <c r="F7" i="14" s="1"/>
  <c r="H9" i="14"/>
  <c r="A9" i="14" s="1"/>
  <c r="F9" i="14" s="1"/>
  <c r="H11" i="14"/>
  <c r="A11" i="14" s="1"/>
  <c r="F11" i="14" s="1"/>
  <c r="H13" i="14"/>
  <c r="A13" i="14" s="1"/>
  <c r="F13" i="14" s="1"/>
  <c r="H15" i="14"/>
  <c r="A15" i="14" s="1"/>
  <c r="F15" i="14" s="1"/>
  <c r="H17" i="14"/>
  <c r="A17" i="14" s="1"/>
  <c r="F17" i="14" s="1"/>
  <c r="H19" i="14"/>
  <c r="A19" i="14" s="1"/>
  <c r="F19" i="14" s="1"/>
  <c r="H21" i="14"/>
  <c r="A21" i="14" s="1"/>
  <c r="F21" i="14" s="1"/>
  <c r="H23" i="14"/>
  <c r="A23" i="14" s="1"/>
  <c r="F23" i="14" s="1"/>
  <c r="H25" i="14"/>
  <c r="A25" i="14" s="1"/>
  <c r="F25" i="14" s="1"/>
  <c r="H27" i="14"/>
  <c r="A27" i="14" s="1"/>
  <c r="F27" i="14" s="1"/>
  <c r="H29" i="14"/>
  <c r="A29" i="14" s="1"/>
  <c r="F29" i="14" s="1"/>
  <c r="H31" i="14"/>
  <c r="A31" i="14" s="1"/>
  <c r="F31" i="14" s="1"/>
  <c r="H33" i="14"/>
  <c r="A33" i="14" s="1"/>
  <c r="F33" i="14" s="1"/>
  <c r="H35" i="14"/>
  <c r="A35" i="14" s="1"/>
  <c r="F35" i="14" s="1"/>
  <c r="H37" i="14"/>
  <c r="A37" i="14" s="1"/>
  <c r="F37" i="14" s="1"/>
  <c r="H39" i="14"/>
  <c r="A39" i="14" s="1"/>
  <c r="F39" i="14" s="1"/>
  <c r="H41" i="14"/>
  <c r="A41" i="14" s="1"/>
  <c r="F41" i="14" s="1"/>
  <c r="H43" i="14"/>
  <c r="A43" i="14" s="1"/>
  <c r="F43" i="14" s="1"/>
  <c r="H45" i="14"/>
  <c r="A45" i="14" s="1"/>
  <c r="F45" i="14" s="1"/>
  <c r="H47" i="14"/>
  <c r="A47" i="14" s="1"/>
  <c r="F47" i="14" s="1"/>
  <c r="H49" i="14"/>
  <c r="A49" i="14" s="1"/>
  <c r="F49" i="14" s="1"/>
  <c r="H51" i="14"/>
  <c r="A51" i="14" s="1"/>
  <c r="F51" i="14" s="1"/>
  <c r="H53" i="14"/>
  <c r="A53" i="14" s="1"/>
  <c r="F53" i="14" s="1"/>
  <c r="H55" i="14"/>
  <c r="A55" i="14" s="1"/>
  <c r="F55" i="14" s="1"/>
  <c r="H57" i="14"/>
  <c r="A57" i="14" s="1"/>
  <c r="F57" i="14" s="1"/>
  <c r="H59" i="14"/>
  <c r="A59" i="14" s="1"/>
  <c r="F59" i="14" s="1"/>
  <c r="H61" i="14"/>
  <c r="A61" i="14" s="1"/>
  <c r="F61" i="14" s="1"/>
  <c r="H63" i="14"/>
  <c r="A63" i="14" s="1"/>
  <c r="F63" i="14" s="1"/>
  <c r="H65" i="14"/>
  <c r="A65" i="14" s="1"/>
  <c r="F65" i="14" s="1"/>
  <c r="H67" i="14"/>
  <c r="A67" i="14" s="1"/>
  <c r="F67" i="14" s="1"/>
  <c r="H69" i="14"/>
  <c r="A69" i="14" s="1"/>
  <c r="F69" i="14" s="1"/>
  <c r="H71" i="14"/>
  <c r="A71" i="14" s="1"/>
  <c r="F71" i="14" s="1"/>
  <c r="H73" i="14"/>
  <c r="A73" i="14" s="1"/>
  <c r="F73" i="14" s="1"/>
  <c r="H75" i="14"/>
  <c r="A75" i="14" s="1"/>
  <c r="F75" i="14" s="1"/>
  <c r="H77" i="14"/>
  <c r="A77" i="14" s="1"/>
  <c r="F77" i="14" s="1"/>
  <c r="H79" i="14"/>
  <c r="A79" i="14" s="1"/>
  <c r="F79" i="14" s="1"/>
  <c r="H81" i="14"/>
  <c r="A81" i="14" s="1"/>
  <c r="F81" i="14" s="1"/>
  <c r="H83" i="14"/>
  <c r="A83" i="14" s="1"/>
  <c r="F83" i="14" s="1"/>
  <c r="H85" i="14"/>
  <c r="A85" i="14" s="1"/>
  <c r="F85" i="14" s="1"/>
  <c r="H87" i="14"/>
  <c r="A87" i="14" s="1"/>
  <c r="F87" i="14" s="1"/>
  <c r="H89" i="14"/>
  <c r="A89" i="14" s="1"/>
  <c r="F89" i="14" s="1"/>
  <c r="H91" i="14"/>
  <c r="A91" i="14" s="1"/>
  <c r="F91" i="14" s="1"/>
  <c r="H93" i="14"/>
  <c r="A93" i="14" s="1"/>
  <c r="F93" i="14" s="1"/>
  <c r="H95" i="14"/>
  <c r="A95" i="14" s="1"/>
  <c r="F95" i="14" s="1"/>
  <c r="H97" i="14"/>
  <c r="A97" i="14" s="1"/>
  <c r="F97" i="14" s="1"/>
  <c r="H99" i="14"/>
  <c r="A99" i="14" s="1"/>
  <c r="F99" i="14" s="1"/>
  <c r="H101" i="14"/>
  <c r="A101" i="14" s="1"/>
  <c r="F101" i="14" s="1"/>
  <c r="H103" i="14"/>
  <c r="A103" i="14" s="1"/>
  <c r="F103" i="14" s="1"/>
  <c r="H105" i="14"/>
  <c r="A105" i="14" s="1"/>
  <c r="F105" i="14" s="1"/>
  <c r="H107" i="14"/>
  <c r="A107" i="14" s="1"/>
  <c r="F107" i="14" s="1"/>
  <c r="H109" i="14"/>
  <c r="A109" i="14" s="1"/>
  <c r="F109" i="14" s="1"/>
  <c r="H111" i="14"/>
  <c r="A111" i="14" s="1"/>
  <c r="F111" i="14" s="1"/>
  <c r="H113" i="14"/>
  <c r="A113" i="14" s="1"/>
  <c r="F113" i="14" s="1"/>
  <c r="H115" i="14"/>
  <c r="A115" i="14" s="1"/>
  <c r="F115" i="14" s="1"/>
  <c r="H117" i="14"/>
  <c r="A117" i="14" s="1"/>
  <c r="F117" i="14" s="1"/>
  <c r="H119" i="14"/>
  <c r="A119" i="14" s="1"/>
  <c r="F119" i="14" s="1"/>
  <c r="H121" i="14"/>
  <c r="A121" i="14" s="1"/>
  <c r="F121" i="14" s="1"/>
  <c r="H123" i="14"/>
  <c r="A123" i="14" s="1"/>
  <c r="F123" i="14" s="1"/>
  <c r="H125" i="14"/>
  <c r="A125" i="14" s="1"/>
  <c r="F125" i="14" s="1"/>
  <c r="H127" i="14"/>
  <c r="A127" i="14" s="1"/>
  <c r="F127" i="14" s="1"/>
  <c r="H129" i="14"/>
  <c r="A129" i="14" s="1"/>
  <c r="F129" i="14" s="1"/>
  <c r="H131" i="14"/>
  <c r="A131" i="14" s="1"/>
  <c r="F131" i="14" s="1"/>
  <c r="H133" i="14"/>
  <c r="A133" i="14" s="1"/>
  <c r="F133" i="14" s="1"/>
  <c r="H135" i="14"/>
  <c r="A135" i="14" s="1"/>
  <c r="F135" i="14" s="1"/>
  <c r="H137" i="14"/>
  <c r="A137" i="14" s="1"/>
  <c r="F137" i="14" s="1"/>
  <c r="H139" i="14"/>
  <c r="A139" i="14" s="1"/>
  <c r="F139" i="14" s="1"/>
  <c r="H141" i="14"/>
  <c r="A141" i="14" s="1"/>
  <c r="F141" i="14" s="1"/>
  <c r="H143" i="14"/>
  <c r="A143" i="14" s="1"/>
  <c r="F143" i="14" s="1"/>
  <c r="H145" i="14"/>
  <c r="A145" i="14" s="1"/>
  <c r="F145" i="14" s="1"/>
  <c r="H147" i="14"/>
  <c r="A147" i="14" s="1"/>
  <c r="F147" i="14" s="1"/>
  <c r="H149" i="14"/>
  <c r="A149" i="14" s="1"/>
  <c r="F149" i="14" s="1"/>
  <c r="H151" i="14"/>
  <c r="A151" i="14" s="1"/>
  <c r="F151" i="14" s="1"/>
  <c r="H153" i="14"/>
  <c r="A153" i="14" s="1"/>
  <c r="F153" i="14" s="1"/>
  <c r="H155" i="14"/>
  <c r="A155" i="14" s="1"/>
  <c r="F155" i="14" s="1"/>
  <c r="H157" i="14"/>
  <c r="A157" i="14" s="1"/>
  <c r="F157" i="14" s="1"/>
  <c r="H159" i="14"/>
  <c r="A159" i="14" s="1"/>
  <c r="F159" i="14" s="1"/>
  <c r="H161" i="14"/>
  <c r="A161" i="14" s="1"/>
  <c r="F161" i="14" s="1"/>
  <c r="H163" i="14"/>
  <c r="A163" i="14" s="1"/>
  <c r="F163" i="14" s="1"/>
  <c r="H165" i="14"/>
  <c r="A165" i="14" s="1"/>
  <c r="F165" i="14" s="1"/>
  <c r="H167" i="14"/>
  <c r="A167" i="14" s="1"/>
  <c r="F167" i="14" s="1"/>
  <c r="H169" i="14"/>
  <c r="A169" i="14" s="1"/>
  <c r="F169" i="14" s="1"/>
  <c r="H171" i="14"/>
  <c r="A171" i="14" s="1"/>
  <c r="F171" i="14" s="1"/>
  <c r="H173" i="14"/>
  <c r="A173" i="14" s="1"/>
  <c r="F173" i="14" s="1"/>
  <c r="H175" i="14"/>
  <c r="A175" i="14" s="1"/>
  <c r="F175" i="14" s="1"/>
  <c r="H177" i="14"/>
  <c r="A177" i="14" s="1"/>
  <c r="F177" i="14" s="1"/>
  <c r="H179" i="14"/>
  <c r="A179" i="14" s="1"/>
  <c r="F179" i="14" s="1"/>
  <c r="H181" i="14"/>
  <c r="A181" i="14" s="1"/>
  <c r="F181" i="14" s="1"/>
  <c r="H183" i="14"/>
  <c r="A183" i="14" s="1"/>
  <c r="F183" i="14" s="1"/>
  <c r="H185" i="14"/>
  <c r="A185" i="14" s="1"/>
  <c r="F185" i="14" s="1"/>
  <c r="H187" i="14"/>
  <c r="A187" i="14" s="1"/>
  <c r="F187" i="14" s="1"/>
  <c r="H189" i="14"/>
  <c r="A189" i="14" s="1"/>
  <c r="F189" i="14" s="1"/>
  <c r="H191" i="14"/>
  <c r="A191" i="14" s="1"/>
  <c r="F191" i="14" s="1"/>
  <c r="H193" i="14"/>
  <c r="A193" i="14" s="1"/>
  <c r="F193" i="14" s="1"/>
  <c r="H195" i="14"/>
  <c r="A195" i="14" s="1"/>
  <c r="F195" i="14" s="1"/>
  <c r="H197" i="14"/>
  <c r="A197" i="14" s="1"/>
  <c r="F197" i="14" s="1"/>
  <c r="H199" i="14"/>
  <c r="A199" i="14" s="1"/>
  <c r="F199" i="14" s="1"/>
  <c r="H201" i="14"/>
  <c r="A201" i="14" s="1"/>
  <c r="F201" i="14" s="1"/>
  <c r="H203" i="14"/>
  <c r="A203" i="14" s="1"/>
  <c r="F203" i="14" s="1"/>
  <c r="H205" i="14"/>
  <c r="A205" i="14" s="1"/>
  <c r="F205" i="14" s="1"/>
  <c r="H207" i="14"/>
  <c r="A207" i="14" s="1"/>
  <c r="F207" i="14" s="1"/>
  <c r="H209" i="14"/>
  <c r="A209" i="14" s="1"/>
  <c r="F209" i="14" s="1"/>
  <c r="H211" i="14"/>
  <c r="A211" i="14" s="1"/>
  <c r="F211" i="14" s="1"/>
  <c r="H213" i="14"/>
  <c r="A213" i="14" s="1"/>
  <c r="F213" i="14" s="1"/>
  <c r="H215" i="14"/>
  <c r="A215" i="14" s="1"/>
  <c r="F215" i="14" s="1"/>
  <c r="H217" i="14"/>
  <c r="A217" i="14" s="1"/>
  <c r="F217" i="14" s="1"/>
  <c r="H219" i="14"/>
  <c r="A219" i="14" s="1"/>
  <c r="F219" i="14" s="1"/>
  <c r="H221" i="14"/>
  <c r="A221" i="14" s="1"/>
  <c r="F221" i="14" s="1"/>
  <c r="H223" i="14"/>
  <c r="A223" i="14" s="1"/>
  <c r="F223" i="14" s="1"/>
  <c r="H225" i="14"/>
  <c r="A225" i="14" s="1"/>
  <c r="F225" i="14" s="1"/>
  <c r="H227" i="14"/>
  <c r="A227" i="14" s="1"/>
  <c r="F227" i="14" s="1"/>
  <c r="H229" i="14"/>
  <c r="A229" i="14" s="1"/>
  <c r="F229" i="14" s="1"/>
  <c r="H231" i="14"/>
  <c r="A231" i="14" s="1"/>
  <c r="F231" i="14" s="1"/>
  <c r="H233" i="14"/>
  <c r="A233" i="14" s="1"/>
  <c r="F233" i="14" s="1"/>
  <c r="H235" i="14"/>
  <c r="A235" i="14" s="1"/>
  <c r="F235" i="14" s="1"/>
  <c r="H237" i="14"/>
  <c r="A237" i="14" s="1"/>
  <c r="F237" i="14" s="1"/>
  <c r="H239" i="14"/>
  <c r="A239" i="14" s="1"/>
  <c r="F239" i="14" s="1"/>
  <c r="H241" i="14"/>
  <c r="A241" i="14" s="1"/>
  <c r="F241" i="14" s="1"/>
  <c r="H243" i="14"/>
  <c r="A243" i="14" s="1"/>
  <c r="F243" i="14" s="1"/>
  <c r="H245" i="14"/>
  <c r="A245" i="14" s="1"/>
  <c r="F245" i="14" s="1"/>
  <c r="H247" i="14"/>
  <c r="A247" i="14" s="1"/>
  <c r="F247" i="14" s="1"/>
  <c r="H249" i="14"/>
  <c r="A249" i="14" s="1"/>
  <c r="F249" i="14" s="1"/>
  <c r="H251" i="14"/>
  <c r="A251" i="14" s="1"/>
  <c r="F251" i="14" s="1"/>
  <c r="H253" i="14"/>
  <c r="A253" i="14" s="1"/>
  <c r="F253" i="14" s="1"/>
  <c r="H255" i="14"/>
  <c r="A255" i="14" s="1"/>
  <c r="F255" i="14" s="1"/>
  <c r="H257" i="14"/>
  <c r="A257" i="14" s="1"/>
  <c r="F257" i="14" s="1"/>
  <c r="H259" i="14"/>
  <c r="A259" i="14" s="1"/>
  <c r="F259" i="14" s="1"/>
  <c r="H261" i="14"/>
  <c r="A261" i="14" s="1"/>
  <c r="F261" i="14" s="1"/>
  <c r="H263" i="14"/>
  <c r="A263" i="14" s="1"/>
  <c r="F263" i="14" s="1"/>
  <c r="H265" i="14"/>
  <c r="A265" i="14" s="1"/>
  <c r="F265" i="14" s="1"/>
  <c r="H267" i="14"/>
  <c r="A267" i="14" s="1"/>
  <c r="F267" i="14" s="1"/>
  <c r="H269" i="14"/>
  <c r="A269" i="14" s="1"/>
  <c r="F269" i="14" s="1"/>
  <c r="H271" i="14"/>
  <c r="A271" i="14" s="1"/>
  <c r="F271" i="14" s="1"/>
  <c r="H273" i="14"/>
  <c r="A273" i="14" s="1"/>
  <c r="F273" i="14" s="1"/>
  <c r="H275" i="14"/>
  <c r="A275" i="14" s="1"/>
  <c r="F275" i="14" s="1"/>
  <c r="H277" i="14"/>
  <c r="A277" i="14" s="1"/>
  <c r="F277" i="14" s="1"/>
  <c r="H279" i="14"/>
  <c r="A279" i="14" s="1"/>
  <c r="F279" i="14" s="1"/>
  <c r="H281" i="14"/>
  <c r="A281" i="14" s="1"/>
  <c r="F281" i="14" s="1"/>
  <c r="H283" i="14"/>
  <c r="A283" i="14" s="1"/>
  <c r="F283" i="14" s="1"/>
  <c r="H285" i="14"/>
  <c r="A285" i="14" s="1"/>
  <c r="F285" i="14" s="1"/>
  <c r="H287" i="14"/>
  <c r="A287" i="14" s="1"/>
  <c r="F287" i="14" s="1"/>
  <c r="H289" i="14"/>
  <c r="A289" i="14" s="1"/>
  <c r="F289" i="14" s="1"/>
  <c r="H291" i="14"/>
  <c r="A291" i="14" s="1"/>
  <c r="F291" i="14" s="1"/>
  <c r="H293" i="14"/>
  <c r="A293" i="14" s="1"/>
  <c r="F293" i="14" s="1"/>
  <c r="H295" i="14"/>
  <c r="A295" i="14" s="1"/>
  <c r="F295" i="14" s="1"/>
  <c r="H297" i="14"/>
  <c r="A297" i="14" s="1"/>
  <c r="F297" i="14" s="1"/>
  <c r="H299" i="14"/>
  <c r="A299" i="14" s="1"/>
  <c r="F299" i="14" s="1"/>
  <c r="H301" i="14"/>
  <c r="A301" i="14" s="1"/>
  <c r="F301" i="14" s="1"/>
  <c r="H303" i="14"/>
  <c r="A303" i="14" s="1"/>
  <c r="F303" i="14" s="1"/>
  <c r="H305" i="14"/>
  <c r="A305" i="14" s="1"/>
  <c r="F305" i="14" s="1"/>
  <c r="H307" i="14"/>
  <c r="A307" i="14" s="1"/>
  <c r="F307" i="14" s="1"/>
  <c r="H309" i="14"/>
  <c r="A309" i="14" s="1"/>
  <c r="F309" i="14" s="1"/>
  <c r="H311" i="14"/>
  <c r="A311" i="14" s="1"/>
  <c r="F311" i="14" s="1"/>
  <c r="H313" i="14"/>
  <c r="A313" i="14" s="1"/>
  <c r="F313" i="14" s="1"/>
  <c r="H315" i="14"/>
  <c r="A315" i="14" s="1"/>
  <c r="F315" i="14" s="1"/>
  <c r="H317" i="14"/>
  <c r="A317" i="14" s="1"/>
  <c r="F317" i="14" s="1"/>
  <c r="H319" i="14"/>
  <c r="A319" i="14" s="1"/>
  <c r="F319" i="14" s="1"/>
  <c r="H321" i="14"/>
  <c r="A321" i="14" s="1"/>
  <c r="F321" i="14" s="1"/>
  <c r="H323" i="14"/>
  <c r="A323" i="14" s="1"/>
  <c r="F323" i="14" s="1"/>
  <c r="H6" i="14"/>
  <c r="A6" i="14" s="1"/>
  <c r="F6" i="14" s="1"/>
  <c r="H8" i="14"/>
  <c r="A8" i="14" s="1"/>
  <c r="F8" i="14" s="1"/>
  <c r="H10" i="14"/>
  <c r="A10" i="14" s="1"/>
  <c r="F10" i="14" s="1"/>
  <c r="H12" i="14"/>
  <c r="A12" i="14" s="1"/>
  <c r="F12" i="14" s="1"/>
  <c r="H14" i="14"/>
  <c r="A14" i="14" s="1"/>
  <c r="F14" i="14" s="1"/>
  <c r="H16" i="14"/>
  <c r="A16" i="14" s="1"/>
  <c r="F16" i="14" s="1"/>
  <c r="H18" i="14"/>
  <c r="A18" i="14" s="1"/>
  <c r="F18" i="14" s="1"/>
  <c r="H20" i="14"/>
  <c r="A20" i="14" s="1"/>
  <c r="F20" i="14" s="1"/>
  <c r="H22" i="14"/>
  <c r="A22" i="14" s="1"/>
  <c r="F22" i="14" s="1"/>
  <c r="H24" i="14"/>
  <c r="A24" i="14" s="1"/>
  <c r="F24" i="14" s="1"/>
  <c r="H26" i="14"/>
  <c r="A26" i="14" s="1"/>
  <c r="F26" i="14" s="1"/>
  <c r="H28" i="14"/>
  <c r="A28" i="14" s="1"/>
  <c r="F28" i="14" s="1"/>
  <c r="H30" i="14"/>
  <c r="A30" i="14" s="1"/>
  <c r="F30" i="14" s="1"/>
  <c r="H32" i="14"/>
  <c r="A32" i="14" s="1"/>
  <c r="F32" i="14" s="1"/>
  <c r="H34" i="14"/>
  <c r="A34" i="14" s="1"/>
  <c r="F34" i="14" s="1"/>
  <c r="H36" i="14"/>
  <c r="A36" i="14" s="1"/>
  <c r="F36" i="14" s="1"/>
  <c r="H38" i="14"/>
  <c r="A38" i="14" s="1"/>
  <c r="F38" i="14" s="1"/>
  <c r="H40" i="14"/>
  <c r="A40" i="14" s="1"/>
  <c r="F40" i="14" s="1"/>
  <c r="H42" i="14"/>
  <c r="A42" i="14" s="1"/>
  <c r="F42" i="14" s="1"/>
  <c r="H44" i="14"/>
  <c r="A44" i="14" s="1"/>
  <c r="F44" i="14" s="1"/>
  <c r="H46" i="14"/>
  <c r="A46" i="14" s="1"/>
  <c r="F46" i="14" s="1"/>
  <c r="H48" i="14"/>
  <c r="A48" i="14" s="1"/>
  <c r="F48" i="14" s="1"/>
  <c r="H50" i="14"/>
  <c r="A50" i="14" s="1"/>
  <c r="F50" i="14" s="1"/>
  <c r="H52" i="14"/>
  <c r="A52" i="14" s="1"/>
  <c r="F52" i="14" s="1"/>
  <c r="H54" i="14"/>
  <c r="A54" i="14" s="1"/>
  <c r="F54" i="14" s="1"/>
  <c r="H56" i="14"/>
  <c r="A56" i="14" s="1"/>
  <c r="F56" i="14" s="1"/>
  <c r="H58" i="14"/>
  <c r="A58" i="14" s="1"/>
  <c r="F58" i="14" s="1"/>
  <c r="H60" i="14"/>
  <c r="A60" i="14" s="1"/>
  <c r="F60" i="14" s="1"/>
  <c r="H62" i="14"/>
  <c r="A62" i="14" s="1"/>
  <c r="F62" i="14" s="1"/>
  <c r="H64" i="14"/>
  <c r="A64" i="14" s="1"/>
  <c r="F64" i="14" s="1"/>
  <c r="H66" i="14"/>
  <c r="A66" i="14" s="1"/>
  <c r="F66" i="14" s="1"/>
  <c r="H68" i="14"/>
  <c r="A68" i="14" s="1"/>
  <c r="F68" i="14" s="1"/>
  <c r="H70" i="14"/>
  <c r="A70" i="14" s="1"/>
  <c r="F70" i="14" s="1"/>
  <c r="H72" i="14"/>
  <c r="A72" i="14" s="1"/>
  <c r="F72" i="14" s="1"/>
  <c r="H74" i="14"/>
  <c r="A74" i="14" s="1"/>
  <c r="F74" i="14" s="1"/>
  <c r="H76" i="14"/>
  <c r="A76" i="14" s="1"/>
  <c r="F76" i="14" s="1"/>
  <c r="H78" i="14"/>
  <c r="A78" i="14" s="1"/>
  <c r="F78" i="14" s="1"/>
  <c r="H80" i="14"/>
  <c r="A80" i="14" s="1"/>
  <c r="F80" i="14" s="1"/>
  <c r="H82" i="14"/>
  <c r="A82" i="14" s="1"/>
  <c r="F82" i="14" s="1"/>
  <c r="H84" i="14"/>
  <c r="A84" i="14" s="1"/>
  <c r="F84" i="14" s="1"/>
  <c r="H86" i="14"/>
  <c r="A86" i="14" s="1"/>
  <c r="F86" i="14" s="1"/>
  <c r="H88" i="14"/>
  <c r="A88" i="14" s="1"/>
  <c r="F88" i="14" s="1"/>
  <c r="H90" i="14"/>
  <c r="A90" i="14" s="1"/>
  <c r="F90" i="14" s="1"/>
  <c r="H92" i="14"/>
  <c r="A92" i="14" s="1"/>
  <c r="F92" i="14" s="1"/>
  <c r="H94" i="14"/>
  <c r="A94" i="14" s="1"/>
  <c r="F94" i="14" s="1"/>
  <c r="H96" i="14"/>
  <c r="A96" i="14" s="1"/>
  <c r="F96" i="14" s="1"/>
  <c r="H98" i="14"/>
  <c r="A98" i="14" s="1"/>
  <c r="F98" i="14" s="1"/>
  <c r="H100" i="14"/>
  <c r="A100" i="14" s="1"/>
  <c r="F100" i="14" s="1"/>
  <c r="H102" i="14"/>
  <c r="A102" i="14" s="1"/>
  <c r="F102" i="14" s="1"/>
  <c r="H104" i="14"/>
  <c r="A104" i="14" s="1"/>
  <c r="F104" i="14" s="1"/>
  <c r="H106" i="14"/>
  <c r="A106" i="14" s="1"/>
  <c r="F106" i="14" s="1"/>
  <c r="H108" i="14"/>
  <c r="A108" i="14" s="1"/>
  <c r="F108" i="14" s="1"/>
  <c r="H110" i="14"/>
  <c r="A110" i="14" s="1"/>
  <c r="F110" i="14" s="1"/>
  <c r="H112" i="14"/>
  <c r="A112" i="14" s="1"/>
  <c r="F112" i="14" s="1"/>
  <c r="H114" i="14"/>
  <c r="A114" i="14" s="1"/>
  <c r="F114" i="14" s="1"/>
  <c r="H116" i="14"/>
  <c r="A116" i="14" s="1"/>
  <c r="F116" i="14" s="1"/>
  <c r="H118" i="14"/>
  <c r="A118" i="14" s="1"/>
  <c r="F118" i="14" s="1"/>
  <c r="H120" i="14"/>
  <c r="A120" i="14" s="1"/>
  <c r="F120" i="14" s="1"/>
  <c r="H122" i="14"/>
  <c r="A122" i="14" s="1"/>
  <c r="F122" i="14" s="1"/>
  <c r="H124" i="14"/>
  <c r="A124" i="14" s="1"/>
  <c r="F124" i="14" s="1"/>
  <c r="H126" i="14"/>
  <c r="A126" i="14" s="1"/>
  <c r="F126" i="14" s="1"/>
  <c r="H128" i="14"/>
  <c r="A128" i="14" s="1"/>
  <c r="F128" i="14" s="1"/>
  <c r="H130" i="14"/>
  <c r="A130" i="14" s="1"/>
  <c r="F130" i="14" s="1"/>
  <c r="H132" i="14"/>
  <c r="A132" i="14" s="1"/>
  <c r="F132" i="14" s="1"/>
  <c r="H134" i="14"/>
  <c r="A134" i="14" s="1"/>
  <c r="F134" i="14" s="1"/>
  <c r="H136" i="14"/>
  <c r="A136" i="14" s="1"/>
  <c r="F136" i="14" s="1"/>
  <c r="H138" i="14"/>
  <c r="A138" i="14" s="1"/>
  <c r="F138" i="14" s="1"/>
  <c r="H140" i="14"/>
  <c r="A140" i="14" s="1"/>
  <c r="F140" i="14" s="1"/>
  <c r="H142" i="14"/>
  <c r="A142" i="14" s="1"/>
  <c r="F142" i="14" s="1"/>
  <c r="H144" i="14"/>
  <c r="A144" i="14" s="1"/>
  <c r="F144" i="14" s="1"/>
  <c r="H146" i="14"/>
  <c r="A146" i="14" s="1"/>
  <c r="F146" i="14" s="1"/>
  <c r="H148" i="14"/>
  <c r="A148" i="14" s="1"/>
  <c r="F148" i="14" s="1"/>
  <c r="H150" i="14"/>
  <c r="A150" i="14" s="1"/>
  <c r="F150" i="14" s="1"/>
  <c r="H152" i="14"/>
  <c r="A152" i="14" s="1"/>
  <c r="F152" i="14" s="1"/>
  <c r="H154" i="14"/>
  <c r="A154" i="14" s="1"/>
  <c r="F154" i="14" s="1"/>
  <c r="H156" i="14"/>
  <c r="A156" i="14" s="1"/>
  <c r="F156" i="14" s="1"/>
  <c r="H158" i="14"/>
  <c r="A158" i="14" s="1"/>
  <c r="F158" i="14" s="1"/>
  <c r="H160" i="14"/>
  <c r="A160" i="14" s="1"/>
  <c r="F160" i="14" s="1"/>
  <c r="H162" i="14"/>
  <c r="A162" i="14" s="1"/>
  <c r="F162" i="14" s="1"/>
  <c r="H164" i="14"/>
  <c r="A164" i="14" s="1"/>
  <c r="F164" i="14" s="1"/>
  <c r="H166" i="14"/>
  <c r="A166" i="14" s="1"/>
  <c r="F166" i="14" s="1"/>
  <c r="H168" i="14"/>
  <c r="A168" i="14" s="1"/>
  <c r="F168" i="14" s="1"/>
  <c r="H170" i="14"/>
  <c r="A170" i="14" s="1"/>
  <c r="F170" i="14" s="1"/>
  <c r="H172" i="14"/>
  <c r="A172" i="14" s="1"/>
  <c r="F172" i="14" s="1"/>
  <c r="H174" i="14"/>
  <c r="A174" i="14" s="1"/>
  <c r="F174" i="14" s="1"/>
  <c r="H176" i="14"/>
  <c r="A176" i="14" s="1"/>
  <c r="F176" i="14" s="1"/>
  <c r="H178" i="14"/>
  <c r="A178" i="14" s="1"/>
  <c r="F178" i="14" s="1"/>
  <c r="H180" i="14"/>
  <c r="A180" i="14" s="1"/>
  <c r="F180" i="14" s="1"/>
  <c r="H182" i="14"/>
  <c r="A182" i="14" s="1"/>
  <c r="F182" i="14" s="1"/>
  <c r="H184" i="14"/>
  <c r="A184" i="14" s="1"/>
  <c r="F184" i="14" s="1"/>
  <c r="H186" i="14"/>
  <c r="A186" i="14" s="1"/>
  <c r="F186" i="14" s="1"/>
  <c r="H188" i="14"/>
  <c r="A188" i="14" s="1"/>
  <c r="F188" i="14" s="1"/>
  <c r="H190" i="14"/>
  <c r="A190" i="14" s="1"/>
  <c r="F190" i="14" s="1"/>
  <c r="H192" i="14"/>
  <c r="A192" i="14" s="1"/>
  <c r="F192" i="14" s="1"/>
  <c r="H194" i="14"/>
  <c r="A194" i="14" s="1"/>
  <c r="F194" i="14" s="1"/>
  <c r="H196" i="14"/>
  <c r="A196" i="14" s="1"/>
  <c r="F196" i="14" s="1"/>
  <c r="H198" i="14"/>
  <c r="A198" i="14" s="1"/>
  <c r="F198" i="14" s="1"/>
  <c r="H200" i="14"/>
  <c r="A200" i="14" s="1"/>
  <c r="F200" i="14" s="1"/>
  <c r="H202" i="14"/>
  <c r="A202" i="14" s="1"/>
  <c r="F202" i="14" s="1"/>
  <c r="H204" i="14"/>
  <c r="A204" i="14" s="1"/>
  <c r="F204" i="14" s="1"/>
  <c r="H206" i="14"/>
  <c r="A206" i="14" s="1"/>
  <c r="F206" i="14" s="1"/>
  <c r="H208" i="14"/>
  <c r="A208" i="14" s="1"/>
  <c r="F208" i="14" s="1"/>
  <c r="H210" i="14"/>
  <c r="A210" i="14" s="1"/>
  <c r="F210" i="14" s="1"/>
  <c r="H212" i="14"/>
  <c r="A212" i="14" s="1"/>
  <c r="F212" i="14" s="1"/>
  <c r="H214" i="14"/>
  <c r="A214" i="14" s="1"/>
  <c r="F214" i="14" s="1"/>
  <c r="H216" i="14"/>
  <c r="A216" i="14" s="1"/>
  <c r="F216" i="14" s="1"/>
  <c r="H218" i="14"/>
  <c r="A218" i="14" s="1"/>
  <c r="F218" i="14" s="1"/>
  <c r="H220" i="14"/>
  <c r="A220" i="14" s="1"/>
  <c r="F220" i="14" s="1"/>
  <c r="H222" i="14"/>
  <c r="A222" i="14" s="1"/>
  <c r="F222" i="14" s="1"/>
  <c r="H224" i="14"/>
  <c r="A224" i="14" s="1"/>
  <c r="F224" i="14" s="1"/>
  <c r="H226" i="14"/>
  <c r="A226" i="14" s="1"/>
  <c r="F226" i="14" s="1"/>
  <c r="H228" i="14"/>
  <c r="A228" i="14" s="1"/>
  <c r="F228" i="14" s="1"/>
  <c r="H230" i="14"/>
  <c r="A230" i="14" s="1"/>
  <c r="F230" i="14" s="1"/>
  <c r="H232" i="14"/>
  <c r="A232" i="14" s="1"/>
  <c r="F232" i="14" s="1"/>
  <c r="H234" i="14"/>
  <c r="A234" i="14" s="1"/>
  <c r="F234" i="14" s="1"/>
  <c r="H236" i="14"/>
  <c r="A236" i="14" s="1"/>
  <c r="F236" i="14" s="1"/>
  <c r="H238" i="14"/>
  <c r="A238" i="14" s="1"/>
  <c r="F238" i="14" s="1"/>
  <c r="H240" i="14"/>
  <c r="A240" i="14" s="1"/>
  <c r="F240" i="14" s="1"/>
  <c r="H242" i="14"/>
  <c r="A242" i="14" s="1"/>
  <c r="F242" i="14" s="1"/>
  <c r="H244" i="14"/>
  <c r="A244" i="14" s="1"/>
  <c r="F244" i="14" s="1"/>
  <c r="H246" i="14"/>
  <c r="A246" i="14" s="1"/>
  <c r="F246" i="14" s="1"/>
  <c r="H248" i="14"/>
  <c r="A248" i="14" s="1"/>
  <c r="F248" i="14" s="1"/>
  <c r="H250" i="14"/>
  <c r="A250" i="14" s="1"/>
  <c r="F250" i="14" s="1"/>
  <c r="H252" i="14"/>
  <c r="A252" i="14" s="1"/>
  <c r="F252" i="14" s="1"/>
  <c r="H254" i="14"/>
  <c r="A254" i="14" s="1"/>
  <c r="F254" i="14" s="1"/>
  <c r="H256" i="14"/>
  <c r="A256" i="14" s="1"/>
  <c r="F256" i="14" s="1"/>
  <c r="H258" i="14"/>
  <c r="A258" i="14" s="1"/>
  <c r="F258" i="14" s="1"/>
  <c r="H260" i="14"/>
  <c r="A260" i="14" s="1"/>
  <c r="F260" i="14" s="1"/>
  <c r="H262" i="14"/>
  <c r="A262" i="14" s="1"/>
  <c r="F262" i="14" s="1"/>
  <c r="H264" i="14"/>
  <c r="A264" i="14" s="1"/>
  <c r="F264" i="14" s="1"/>
  <c r="H266" i="14"/>
  <c r="A266" i="14" s="1"/>
  <c r="F266" i="14" s="1"/>
  <c r="H268" i="14"/>
  <c r="A268" i="14" s="1"/>
  <c r="F268" i="14" s="1"/>
  <c r="H270" i="14"/>
  <c r="A270" i="14" s="1"/>
  <c r="F270" i="14" s="1"/>
  <c r="H272" i="14"/>
  <c r="A272" i="14" s="1"/>
  <c r="F272" i="14" s="1"/>
  <c r="H274" i="14"/>
  <c r="A274" i="14" s="1"/>
  <c r="F274" i="14" s="1"/>
  <c r="H276" i="14"/>
  <c r="A276" i="14" s="1"/>
  <c r="F276" i="14" s="1"/>
  <c r="H278" i="14"/>
  <c r="A278" i="14" s="1"/>
  <c r="F278" i="14" s="1"/>
  <c r="H280" i="14"/>
  <c r="A280" i="14" s="1"/>
  <c r="F280" i="14" s="1"/>
  <c r="H282" i="14"/>
  <c r="A282" i="14" s="1"/>
  <c r="F282" i="14" s="1"/>
  <c r="H284" i="14"/>
  <c r="A284" i="14" s="1"/>
  <c r="F284" i="14" s="1"/>
  <c r="H286" i="14"/>
  <c r="A286" i="14" s="1"/>
  <c r="F286" i="14" s="1"/>
  <c r="H288" i="14"/>
  <c r="A288" i="14" s="1"/>
  <c r="F288" i="14" s="1"/>
  <c r="H290" i="14"/>
  <c r="A290" i="14" s="1"/>
  <c r="F290" i="14" s="1"/>
  <c r="H292" i="14"/>
  <c r="A292" i="14" s="1"/>
  <c r="F292" i="14" s="1"/>
  <c r="H294" i="14"/>
  <c r="A294" i="14" s="1"/>
  <c r="F294" i="14" s="1"/>
  <c r="H296" i="14"/>
  <c r="A296" i="14" s="1"/>
  <c r="F296" i="14" s="1"/>
  <c r="H298" i="14"/>
  <c r="A298" i="14" s="1"/>
  <c r="F298" i="14" s="1"/>
  <c r="H300" i="14"/>
  <c r="A300" i="14" s="1"/>
  <c r="F300" i="14" s="1"/>
  <c r="H302" i="14"/>
  <c r="A302" i="14" s="1"/>
  <c r="F302" i="14" s="1"/>
  <c r="H304" i="14"/>
  <c r="A304" i="14" s="1"/>
  <c r="F304" i="14" s="1"/>
  <c r="H306" i="14"/>
  <c r="A306" i="14" s="1"/>
  <c r="F306" i="14" s="1"/>
  <c r="H308" i="14"/>
  <c r="A308" i="14" s="1"/>
  <c r="F308" i="14" s="1"/>
  <c r="H310" i="14"/>
  <c r="A310" i="14" s="1"/>
  <c r="F310" i="14" s="1"/>
  <c r="H312" i="14"/>
  <c r="A312" i="14" s="1"/>
  <c r="F312" i="14" s="1"/>
  <c r="H314" i="14"/>
  <c r="A314" i="14" s="1"/>
  <c r="F314" i="14" s="1"/>
  <c r="H316" i="14"/>
  <c r="A316" i="14" s="1"/>
  <c r="F316" i="14" s="1"/>
  <c r="H318" i="14"/>
  <c r="A318" i="14" s="1"/>
  <c r="F318" i="14" s="1"/>
  <c r="H320" i="14"/>
  <c r="A320" i="14" s="1"/>
  <c r="F320" i="14" s="1"/>
  <c r="H322" i="14"/>
  <c r="A322" i="14" s="1"/>
  <c r="F322" i="14" s="1"/>
  <c r="H325" i="14"/>
  <c r="A325" i="14" s="1"/>
  <c r="F325" i="14" s="1"/>
  <c r="H327" i="14"/>
  <c r="A327" i="14" s="1"/>
  <c r="F327" i="14" s="1"/>
  <c r="H329" i="14"/>
  <c r="A329" i="14" s="1"/>
  <c r="F329" i="14" s="1"/>
  <c r="H331" i="14"/>
  <c r="A331" i="14" s="1"/>
  <c r="F331" i="14" s="1"/>
  <c r="H333" i="14"/>
  <c r="A333" i="14" s="1"/>
  <c r="F333" i="14" s="1"/>
  <c r="H335" i="14"/>
  <c r="A335" i="14" s="1"/>
  <c r="F335" i="14" s="1"/>
  <c r="H337" i="14"/>
  <c r="A337" i="14" s="1"/>
  <c r="F337" i="14" s="1"/>
  <c r="H339" i="14"/>
  <c r="A339" i="14" s="1"/>
  <c r="F339" i="14" s="1"/>
  <c r="H341" i="14"/>
  <c r="A341" i="14" s="1"/>
  <c r="F341" i="14" s="1"/>
  <c r="H343" i="14"/>
  <c r="A343" i="14" s="1"/>
  <c r="F343" i="14" s="1"/>
  <c r="H345" i="14"/>
  <c r="A345" i="14" s="1"/>
  <c r="F345" i="14" s="1"/>
  <c r="H347" i="14"/>
  <c r="A347" i="14" s="1"/>
  <c r="F347" i="14" s="1"/>
  <c r="H349" i="14"/>
  <c r="A349" i="14" s="1"/>
  <c r="F349" i="14" s="1"/>
  <c r="H351" i="14"/>
  <c r="A351" i="14" s="1"/>
  <c r="F351" i="14" s="1"/>
  <c r="H353" i="14"/>
  <c r="A353" i="14" s="1"/>
  <c r="F353" i="14" s="1"/>
  <c r="H355" i="14"/>
  <c r="A355" i="14" s="1"/>
  <c r="F355" i="14" s="1"/>
  <c r="H357" i="14"/>
  <c r="A357" i="14" s="1"/>
  <c r="F357" i="14" s="1"/>
  <c r="H359" i="14"/>
  <c r="A359" i="14" s="1"/>
  <c r="F359" i="14" s="1"/>
  <c r="H361" i="14"/>
  <c r="A361" i="14" s="1"/>
  <c r="F361" i="14" s="1"/>
  <c r="H363" i="14"/>
  <c r="A363" i="14" s="1"/>
  <c r="F363" i="14" s="1"/>
  <c r="H324" i="14"/>
  <c r="A324" i="14" s="1"/>
  <c r="F324" i="14" s="1"/>
  <c r="H326" i="14"/>
  <c r="A326" i="14" s="1"/>
  <c r="F326" i="14" s="1"/>
  <c r="H328" i="14"/>
  <c r="A328" i="14" s="1"/>
  <c r="F328" i="14" s="1"/>
  <c r="H330" i="14"/>
  <c r="A330" i="14" s="1"/>
  <c r="F330" i="14" s="1"/>
  <c r="H332" i="14"/>
  <c r="A332" i="14" s="1"/>
  <c r="F332" i="14" s="1"/>
  <c r="H334" i="14"/>
  <c r="A334" i="14" s="1"/>
  <c r="F334" i="14" s="1"/>
  <c r="H336" i="14"/>
  <c r="A336" i="14" s="1"/>
  <c r="F336" i="14" s="1"/>
  <c r="H338" i="14"/>
  <c r="A338" i="14" s="1"/>
  <c r="F338" i="14" s="1"/>
  <c r="H340" i="14"/>
  <c r="A340" i="14" s="1"/>
  <c r="F340" i="14" s="1"/>
  <c r="H342" i="14"/>
  <c r="A342" i="14" s="1"/>
  <c r="F342" i="14" s="1"/>
  <c r="H344" i="14"/>
  <c r="A344" i="14" s="1"/>
  <c r="F344" i="14" s="1"/>
  <c r="H346" i="14"/>
  <c r="A346" i="14" s="1"/>
  <c r="F346" i="14" s="1"/>
  <c r="H348" i="14"/>
  <c r="A348" i="14" s="1"/>
  <c r="F348" i="14" s="1"/>
  <c r="H350" i="14"/>
  <c r="A350" i="14" s="1"/>
  <c r="F350" i="14" s="1"/>
  <c r="H352" i="14"/>
  <c r="A352" i="14" s="1"/>
  <c r="F352" i="14" s="1"/>
  <c r="H354" i="14"/>
  <c r="A354" i="14" s="1"/>
  <c r="F354" i="14" s="1"/>
  <c r="H356" i="14"/>
  <c r="A356" i="14" s="1"/>
  <c r="F356" i="14" s="1"/>
  <c r="H358" i="14"/>
  <c r="A358" i="14" s="1"/>
  <c r="F358" i="14" s="1"/>
  <c r="H360" i="14"/>
  <c r="A360" i="14" s="1"/>
  <c r="F360" i="14" s="1"/>
  <c r="H362" i="14"/>
  <c r="A362" i="14" s="1"/>
  <c r="F362" i="14" s="1"/>
  <c r="H4" i="14"/>
  <c r="A4" i="14" s="1"/>
  <c r="AN9" i="1" l="1"/>
  <c r="AO9" i="1"/>
  <c r="F4" i="14"/>
  <c r="K12" i="1" l="1"/>
  <c r="AO13" i="1"/>
  <c r="AO10" i="1"/>
  <c r="AD12" i="1" s="1"/>
  <c r="AM14" i="1"/>
  <c r="Z5" i="1"/>
  <c r="K13" i="1" l="1"/>
  <c r="Z6" i="1"/>
  <c r="AN13" i="1" l="1"/>
  <c r="K17" i="1"/>
  <c r="AD13" i="1"/>
  <c r="F59" i="15"/>
  <c r="Z7" i="1"/>
  <c r="AN16" i="1" l="1"/>
  <c r="AM10" i="1" s="1"/>
  <c r="K18" i="1"/>
  <c r="K19" i="1" s="1"/>
  <c r="C4" i="15" s="1"/>
  <c r="Z8" i="1"/>
  <c r="Z13" i="1"/>
  <c r="Z21" i="1"/>
  <c r="Z29" i="1"/>
  <c r="Z41" i="1"/>
  <c r="Z18" i="1"/>
  <c r="Z26" i="1"/>
  <c r="Z34" i="1"/>
  <c r="Z15" i="1"/>
  <c r="Z23" i="1"/>
  <c r="Z31" i="1"/>
  <c r="Z47" i="1"/>
  <c r="Z12" i="1"/>
  <c r="Z20" i="1"/>
  <c r="Z28" i="1"/>
  <c r="Z36" i="1"/>
  <c r="Z11" i="1"/>
  <c r="Z19" i="1"/>
  <c r="Z27" i="1"/>
  <c r="Z35" i="1"/>
  <c r="Z39" i="1"/>
  <c r="Z43" i="1"/>
  <c r="Z17" i="1"/>
  <c r="Z14" i="1"/>
  <c r="Z30" i="1"/>
  <c r="Z24" i="1"/>
  <c r="Z44" i="1"/>
  <c r="Z25" i="1"/>
  <c r="Z33" i="1"/>
  <c r="Z45" i="1"/>
  <c r="Z38" i="1"/>
  <c r="Z40" i="1"/>
  <c r="Z16" i="1"/>
  <c r="Z32" i="1"/>
  <c r="Z48" i="1"/>
  <c r="Z22" i="1"/>
  <c r="Z42" i="1"/>
  <c r="Z37" i="1"/>
  <c r="Z46" i="1"/>
  <c r="AN10" i="1" l="1"/>
  <c r="D52" i="1"/>
  <c r="D56" i="1" s="1"/>
  <c r="D7" i="15"/>
  <c r="D14" i="15"/>
  <c r="Z10" i="1"/>
  <c r="J49" i="1" s="1"/>
  <c r="K52" i="1" l="1"/>
  <c r="G6" i="8" s="1"/>
  <c r="D15" i="15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D48" i="15" s="1"/>
  <c r="D49" i="15" s="1"/>
  <c r="D50" i="15" s="1"/>
  <c r="D51" i="15" s="1"/>
  <c r="D52" i="15" s="1"/>
  <c r="D53" i="15" s="1"/>
  <c r="D54" i="15" s="1"/>
  <c r="D55" i="15" s="1"/>
  <c r="D56" i="15" s="1"/>
  <c r="D57" i="15" s="1"/>
  <c r="D58" i="15" s="1"/>
  <c r="N57" i="1"/>
  <c r="N36" i="1"/>
  <c r="N35" i="1"/>
  <c r="N54" i="1"/>
  <c r="N45" i="1"/>
  <c r="N44" i="1"/>
  <c r="N43" i="1"/>
  <c r="N46" i="1"/>
  <c r="N58" i="1"/>
  <c r="N32" i="1"/>
  <c r="N59" i="1"/>
  <c r="N33" i="1"/>
  <c r="N56" i="1"/>
  <c r="N37" i="1"/>
  <c r="N42" i="1"/>
  <c r="N55" i="1"/>
  <c r="N31" i="1"/>
  <c r="N34" i="1"/>
  <c r="N47" i="1"/>
  <c r="K56" i="1" l="1"/>
  <c r="F56" i="1"/>
  <c r="G10" i="8"/>
  <c r="G19" i="8"/>
  <c r="H19" i="8" s="1"/>
  <c r="G18" i="8"/>
  <c r="H6" i="8"/>
  <c r="H10" i="8" s="1"/>
  <c r="E59" i="4"/>
  <c r="H18" i="8" l="1"/>
  <c r="H31" i="8" s="1"/>
  <c r="C45" i="8" s="1"/>
  <c r="G31" i="8"/>
  <c r="C40" i="8" s="1"/>
  <c r="C41" i="8" s="1"/>
  <c r="AA50" i="1"/>
  <c r="X50" i="1"/>
  <c r="Y49" i="1"/>
  <c r="Z49" i="1"/>
  <c r="G34" i="8" l="1"/>
  <c r="AB4" i="1"/>
  <c r="AA51" i="1"/>
  <c r="X51" i="1"/>
  <c r="Y50" i="1"/>
  <c r="Z50" i="1"/>
  <c r="G39" i="8" l="1"/>
  <c r="H34" i="8"/>
  <c r="G44" i="8" s="1"/>
  <c r="G36" i="8"/>
  <c r="C46" i="8" s="1"/>
  <c r="AA52" i="1"/>
  <c r="X52" i="1"/>
  <c r="Y51" i="1"/>
  <c r="Z51" i="1"/>
  <c r="G46" i="8" l="1"/>
  <c r="H46" i="8" s="1"/>
  <c r="G41" i="8"/>
  <c r="H41" i="8" s="1"/>
  <c r="AA53" i="1"/>
  <c r="X53" i="1"/>
  <c r="Y52" i="1"/>
  <c r="Z52" i="1"/>
  <c r="AA54" i="1" l="1"/>
  <c r="X54" i="1"/>
  <c r="Y53" i="1"/>
  <c r="Z53" i="1"/>
  <c r="AA55" i="1" l="1"/>
  <c r="X55" i="1"/>
  <c r="Y54" i="1"/>
  <c r="Z54" i="1"/>
  <c r="AA56" i="1" l="1"/>
  <c r="X56" i="1"/>
  <c r="Y55" i="1"/>
  <c r="Z55" i="1"/>
  <c r="AA57" i="1" l="1"/>
  <c r="X57" i="1"/>
  <c r="Y56" i="1"/>
  <c r="Z56" i="1"/>
  <c r="AA58" i="1" l="1"/>
  <c r="X58" i="1"/>
  <c r="Y57" i="1"/>
  <c r="Z57" i="1"/>
  <c r="AA59" i="1" l="1"/>
  <c r="X59" i="1"/>
  <c r="Y58" i="1"/>
  <c r="Z58" i="1"/>
  <c r="AA60" i="1" l="1"/>
  <c r="X60" i="1"/>
  <c r="Y59" i="1"/>
  <c r="Z59" i="1"/>
  <c r="AA61" i="1" l="1"/>
  <c r="X61" i="1"/>
  <c r="Y60" i="1"/>
  <c r="Z60" i="1"/>
  <c r="AA62" i="1" l="1"/>
  <c r="X62" i="1"/>
  <c r="Y61" i="1"/>
  <c r="Z61" i="1"/>
  <c r="AA63" i="1" l="1"/>
  <c r="X63" i="1"/>
  <c r="Y62" i="1"/>
  <c r="Z62" i="1"/>
  <c r="AA64" i="1" l="1"/>
  <c r="Y63" i="1"/>
  <c r="Z63" i="1"/>
  <c r="AA65" i="1" l="1"/>
  <c r="Z64" i="1"/>
  <c r="AA66" i="1" l="1"/>
  <c r="Z65" i="1"/>
  <c r="AA67" i="1" l="1"/>
  <c r="Z66" i="1"/>
  <c r="AA68" i="1" l="1"/>
  <c r="Z67" i="1"/>
  <c r="AA69" i="1" l="1"/>
  <c r="Z68" i="1"/>
  <c r="F59" i="4"/>
  <c r="AA70" i="1" l="1"/>
  <c r="Z69" i="1"/>
  <c r="AA71" i="1" l="1"/>
  <c r="Z70" i="1"/>
  <c r="AA72" i="1" l="1"/>
  <c r="Z71" i="1"/>
  <c r="AA73" i="1" l="1"/>
  <c r="Z72" i="1"/>
  <c r="AA74" i="1" l="1"/>
  <c r="Z73" i="1"/>
  <c r="AA75" i="1" l="1"/>
  <c r="Z74" i="1"/>
  <c r="AA76" i="1" l="1"/>
  <c r="Z75" i="1"/>
  <c r="AA77" i="1" l="1"/>
  <c r="Z76" i="1"/>
  <c r="AA78" i="1" l="1"/>
  <c r="Z77" i="1"/>
  <c r="AA79" i="1" l="1"/>
  <c r="Z78" i="1"/>
  <c r="AA80" i="1" l="1"/>
  <c r="Z79" i="1"/>
  <c r="AA81" i="1" l="1"/>
  <c r="Z80" i="1"/>
  <c r="AA82" i="1" l="1"/>
  <c r="Z81" i="1"/>
  <c r="AA83" i="1" l="1"/>
  <c r="Z82" i="1"/>
  <c r="AA84" i="1" l="1"/>
  <c r="Z83" i="1"/>
  <c r="AA85" i="1" l="1"/>
  <c r="Z84" i="1"/>
  <c r="AA86" i="1" l="1"/>
  <c r="Z85" i="1"/>
  <c r="AA87" i="1" l="1"/>
  <c r="Z86" i="1"/>
  <c r="AA88" i="1" l="1"/>
  <c r="Z87" i="1"/>
  <c r="AA89" i="1" l="1"/>
  <c r="Z88" i="1"/>
  <c r="D59" i="15" l="1"/>
  <c r="AA90" i="1"/>
  <c r="Z89" i="1"/>
  <c r="AA91" i="1" l="1"/>
  <c r="Z90" i="1"/>
  <c r="AA92" i="1" l="1"/>
  <c r="Z91" i="1"/>
  <c r="AA93" i="1" l="1"/>
  <c r="Z92" i="1"/>
  <c r="AA94" i="1" l="1"/>
  <c r="Z93" i="1"/>
  <c r="AA95" i="1" l="1"/>
  <c r="Z94" i="1"/>
  <c r="AA96" i="1" l="1"/>
  <c r="Z95" i="1"/>
  <c r="AA97" i="1" l="1"/>
  <c r="Z96" i="1"/>
  <c r="AA98" i="1" l="1"/>
  <c r="Z97" i="1"/>
  <c r="AA99" i="1" l="1"/>
  <c r="Z98" i="1"/>
  <c r="AA100" i="1" l="1"/>
  <c r="Z99" i="1"/>
  <c r="AA101" i="1" l="1"/>
  <c r="Z100" i="1"/>
  <c r="AA102" i="1" l="1"/>
  <c r="Z101" i="1"/>
  <c r="AA103" i="1" l="1"/>
  <c r="Z102" i="1"/>
  <c r="Z104" i="1" l="1"/>
  <c r="Z105" i="1" s="1"/>
  <c r="K49" i="1" s="1"/>
  <c r="AA104" i="1"/>
  <c r="Z103" i="1"/>
  <c r="AD49" i="1" l="1"/>
  <c r="G14" i="15"/>
  <c r="E15" i="15"/>
  <c r="E16" i="15" s="1"/>
  <c r="G15" i="15" l="1"/>
  <c r="G16" i="15" s="1"/>
  <c r="E17" i="15"/>
  <c r="E18" i="15" s="1"/>
  <c r="E19" i="15" s="1"/>
  <c r="E20" i="15" s="1"/>
  <c r="E21" i="15" s="1"/>
  <c r="E22" i="15" s="1"/>
  <c r="E23" i="15" s="1"/>
  <c r="E24" i="15" s="1"/>
  <c r="E25" i="15" s="1"/>
  <c r="E26" i="15" s="1"/>
  <c r="E27" i="15" s="1"/>
  <c r="E28" i="15" s="1"/>
  <c r="E29" i="15" s="1"/>
  <c r="E30" i="15" s="1"/>
  <c r="E31" i="15" s="1"/>
  <c r="E32" i="15" s="1"/>
  <c r="E33" i="15" s="1"/>
  <c r="E34" i="15" s="1"/>
  <c r="E35" i="15" s="1"/>
  <c r="E36" i="15" s="1"/>
  <c r="E37" i="15" s="1"/>
  <c r="E38" i="15" s="1"/>
  <c r="E39" i="15" s="1"/>
  <c r="E40" i="15" s="1"/>
  <c r="E41" i="15" s="1"/>
  <c r="E42" i="15" s="1"/>
  <c r="E43" i="15" s="1"/>
  <c r="E44" i="15" s="1"/>
  <c r="E45" i="15" s="1"/>
  <c r="E46" i="15" s="1"/>
  <c r="E47" i="15" s="1"/>
  <c r="E48" i="15" s="1"/>
  <c r="E49" i="15" s="1"/>
  <c r="E50" i="15" s="1"/>
  <c r="E51" i="15" s="1"/>
  <c r="E52" i="15" s="1"/>
  <c r="E53" i="15" s="1"/>
  <c r="E54" i="15" s="1"/>
  <c r="E55" i="15" s="1"/>
  <c r="E56" i="15" s="1"/>
  <c r="E57" i="15" s="1"/>
  <c r="E58" i="15" s="1"/>
  <c r="G17" i="15" l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E59" i="15"/>
</calcChain>
</file>

<file path=xl/sharedStrings.xml><?xml version="1.0" encoding="utf-8"?>
<sst xmlns="http://schemas.openxmlformats.org/spreadsheetml/2006/main" count="19225" uniqueCount="5502">
  <si>
    <t>Annuity %</t>
  </si>
  <si>
    <t>Category</t>
  </si>
  <si>
    <t>Annuity $$</t>
  </si>
  <si>
    <t>Amount</t>
  </si>
  <si>
    <t>Estimated TSP Balance at Retirement:</t>
  </si>
  <si>
    <t>Est. Annuity Income:</t>
  </si>
  <si>
    <t>Est. TSP Income:</t>
  </si>
  <si>
    <t>Est. After-Retirement Income:</t>
  </si>
  <si>
    <t>Total Estimated Annual Annuity %:</t>
  </si>
  <si>
    <t>Total Estimated Annual Annuity Amount:</t>
  </si>
  <si>
    <t>Current TSP Balance (From TSP Statement - www.tsp.gov):</t>
  </si>
  <si>
    <t>TSP Contributions per Month:</t>
  </si>
  <si>
    <t>TSP Contributions per Year:</t>
  </si>
  <si>
    <t>Years Until Retirement:</t>
  </si>
  <si>
    <t>Estimated TSP Future Value:</t>
  </si>
  <si>
    <t>Earnings Test Reduction</t>
  </si>
  <si>
    <t>Start</t>
  </si>
  <si>
    <t>End</t>
  </si>
  <si>
    <t>Totals:</t>
  </si>
  <si>
    <t>Count PP</t>
  </si>
  <si>
    <t>EOD Date</t>
  </si>
  <si>
    <t>Retirement Date</t>
  </si>
  <si>
    <t>Hours</t>
  </si>
  <si>
    <t>Monthly Social Security Benefit at Age 62 (From Page 2 of SSA Statement)</t>
  </si>
  <si>
    <t>Total Est. Annual Income (Pre-Tax):</t>
  </si>
  <si>
    <t>Total Est. Monthly Income (Pre-Tax):</t>
  </si>
  <si>
    <t>p</t>
  </si>
  <si>
    <t>n</t>
  </si>
  <si>
    <t>Balance</t>
  </si>
  <si>
    <t>i</t>
  </si>
  <si>
    <t>w</t>
  </si>
  <si>
    <t>Positive Bal</t>
  </si>
  <si>
    <t>Index &amp; Match</t>
  </si>
  <si>
    <t>TSP Future Value Calculator</t>
  </si>
  <si>
    <t>Above</t>
  </si>
  <si>
    <t>Income Amount</t>
  </si>
  <si>
    <t>%</t>
  </si>
  <si>
    <t>Balance at Age 85</t>
  </si>
  <si>
    <t>Age at Retirement:</t>
  </si>
  <si>
    <t>Age to Begin Annual Withdrawals:</t>
  </si>
  <si>
    <t>One-Time Withdrawal:</t>
  </si>
  <si>
    <t>TSP Funds Annual Rate of Return:</t>
  </si>
  <si>
    <t>Annual Withdrawal Amount:</t>
  </si>
  <si>
    <t>Age</t>
  </si>
  <si>
    <t>TSP Balance at Retirement:</t>
  </si>
  <si>
    <t>Calculation Variables</t>
  </si>
  <si>
    <t>Annual Withdrawals and Ending Balances</t>
  </si>
  <si>
    <t>Age to Start</t>
  </si>
  <si>
    <t>Interest</t>
  </si>
  <si>
    <t>Age to Take One-Time Withdrawal:</t>
  </si>
  <si>
    <t>Age You Will Take a One-Time Withdrawal:</t>
  </si>
  <si>
    <t>Annual Interest Earned</t>
  </si>
  <si>
    <r>
      <t xml:space="preserve">TSP Funds Historical (Lifetime) </t>
    </r>
    <r>
      <rPr>
        <b/>
        <sz val="20"/>
        <color rgb="FFFF0000"/>
        <rFont val="Calibri"/>
        <family val="2"/>
        <scheme val="minor"/>
      </rPr>
      <t>Average</t>
    </r>
    <r>
      <rPr>
        <b/>
        <sz val="20"/>
        <color theme="1"/>
        <rFont val="Calibri"/>
        <family val="2"/>
        <scheme val="minor"/>
      </rPr>
      <t xml:space="preserve"> Monthly and Annual Rates of Return</t>
    </r>
  </si>
  <si>
    <t>Current as of:</t>
  </si>
  <si>
    <t>Year</t>
  </si>
  <si>
    <t>G Fund</t>
  </si>
  <si>
    <t>F Fund</t>
  </si>
  <si>
    <t>C Fund</t>
  </si>
  <si>
    <t>S Fund</t>
  </si>
  <si>
    <t>I Fund</t>
  </si>
  <si>
    <t>L Income</t>
  </si>
  <si>
    <t>L 2020</t>
  </si>
  <si>
    <t>L 2030</t>
  </si>
  <si>
    <t>L 2040</t>
  </si>
  <si>
    <t>L 2050</t>
  </si>
  <si>
    <t>Month Ave</t>
  </si>
  <si>
    <t>Year Ave</t>
  </si>
  <si>
    <t>1yr</t>
  </si>
  <si>
    <t>3yr</t>
  </si>
  <si>
    <t>5yr</t>
  </si>
  <si>
    <t>10yr</t>
  </si>
  <si>
    <t>15yr</t>
  </si>
  <si>
    <t>20yr</t>
  </si>
  <si>
    <t>25yr</t>
  </si>
  <si>
    <t>30yr</t>
  </si>
  <si>
    <t>35yr</t>
  </si>
  <si>
    <t>40yr</t>
  </si>
  <si>
    <t>Averages:</t>
  </si>
  <si>
    <r>
      <t xml:space="preserve">TSP Funds Milestone </t>
    </r>
    <r>
      <rPr>
        <b/>
        <sz val="20"/>
        <color rgb="FFFF0000"/>
        <rFont val="Calibri"/>
        <family val="2"/>
        <scheme val="minor"/>
      </rPr>
      <t>Average</t>
    </r>
    <r>
      <rPr>
        <b/>
        <sz val="20"/>
        <color theme="1"/>
        <rFont val="Calibri"/>
        <family val="2"/>
        <scheme val="minor"/>
      </rPr>
      <t xml:space="preserve"> Rates of Return</t>
    </r>
  </si>
  <si>
    <t>Time in (Yrs)</t>
  </si>
  <si>
    <t>Update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</si>
  <si>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</si>
  <si>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</si>
  <si>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</si>
  <si>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</si>
  <si>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</si>
  <si>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</si>
  <si>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</si>
  <si>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</si>
  <si>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</si>
  <si>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</si>
  <si>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</si>
  <si>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</si>
  <si>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</si>
  <si>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 Return</t>
  </si>
  <si>
    <t>Ave</t>
  </si>
  <si>
    <t>Federal Tax Filing</t>
  </si>
  <si>
    <t>Married Joint</t>
  </si>
  <si>
    <t>Single</t>
  </si>
  <si>
    <t>Head of Household</t>
  </si>
  <si>
    <r>
      <t xml:space="preserve">Estimated Income from After-Retirement Employment </t>
    </r>
    <r>
      <rPr>
        <b/>
        <sz val="10"/>
        <color rgb="FFFF0000"/>
        <rFont val="Calibri"/>
        <family val="2"/>
        <scheme val="minor"/>
      </rPr>
      <t>(Annual)</t>
    </r>
    <r>
      <rPr>
        <sz val="10"/>
        <color theme="1"/>
        <rFont val="Calibri"/>
        <family val="2"/>
        <scheme val="minor"/>
      </rPr>
      <t>:</t>
    </r>
  </si>
  <si>
    <r>
      <t xml:space="preserve">TSP Contributions per </t>
    </r>
    <r>
      <rPr>
        <b/>
        <sz val="10"/>
        <color rgb="FFFF0000"/>
        <rFont val="Calibri"/>
        <family val="2"/>
        <scheme val="minor"/>
      </rPr>
      <t>Pay Period</t>
    </r>
    <r>
      <rPr>
        <sz val="10"/>
        <color theme="1"/>
        <rFont val="Calibri"/>
        <family val="2"/>
        <scheme val="minor"/>
      </rPr>
      <t xml:space="preserve"> (Employee + Automatic 1% + Agency Match):</t>
    </r>
  </si>
  <si>
    <t>Annual Pay by # of Hours per Week and Hourly Wage</t>
  </si>
  <si>
    <t>Hours per Week</t>
  </si>
  <si>
    <t>Hourly Pay</t>
  </si>
  <si>
    <t>Age at Planned Retirement</t>
  </si>
  <si>
    <t>Estimated Change in TSP Value:</t>
  </si>
  <si>
    <r>
      <t xml:space="preserve">Your Age when </t>
    </r>
    <r>
      <rPr>
        <b/>
        <sz val="10"/>
        <color rgb="FFFF0000"/>
        <rFont val="Calibri"/>
        <family val="2"/>
        <scheme val="minor"/>
      </rPr>
      <t>ALL</t>
    </r>
    <r>
      <rPr>
        <sz val="10"/>
        <color theme="1"/>
        <rFont val="Calibri"/>
        <family val="2"/>
        <scheme val="minor"/>
      </rPr>
      <t xml:space="preserve"> TSP Funds are Withdrawn - Balance of zero (0):</t>
    </r>
  </si>
  <si>
    <r>
      <t xml:space="preserve">Enter your </t>
    </r>
    <r>
      <rPr>
        <b/>
        <sz val="10"/>
        <color rgb="FFFF0000"/>
        <rFont val="Calibri"/>
        <family val="2"/>
        <scheme val="minor"/>
      </rPr>
      <t>CURRENT</t>
    </r>
    <r>
      <rPr>
        <sz val="10"/>
        <color theme="1"/>
        <rFont val="Calibri"/>
        <family val="2"/>
        <scheme val="minor"/>
      </rPr>
      <t xml:space="preserve"> Number of Sick Leave Hours (From Pay Statement):</t>
    </r>
  </si>
  <si>
    <r>
      <t xml:space="preserve">Estimated Total </t>
    </r>
    <r>
      <rPr>
        <b/>
        <sz val="10"/>
        <color rgb="FFFF0000"/>
        <rFont val="Calibri"/>
        <family val="2"/>
        <scheme val="minor"/>
      </rPr>
      <t>Hours</t>
    </r>
    <r>
      <rPr>
        <sz val="10"/>
        <color theme="1"/>
        <rFont val="Calibri"/>
        <family val="2"/>
        <scheme val="minor"/>
      </rPr>
      <t xml:space="preserve"> of Sick Leave Redeeming for Time (</t>
    </r>
    <r>
      <rPr>
        <b/>
        <sz val="10"/>
        <color rgb="FFFF0000"/>
        <rFont val="Calibri"/>
        <family val="2"/>
        <scheme val="minor"/>
      </rPr>
      <t>No Use of SL Prior to Retire</t>
    </r>
    <r>
      <rPr>
        <sz val="10"/>
        <color theme="1"/>
        <rFont val="Calibri"/>
        <family val="2"/>
        <scheme val="minor"/>
      </rPr>
      <t>):</t>
    </r>
  </si>
  <si>
    <r>
      <t>Estimated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High 3-Year Average</t>
    </r>
    <r>
      <rPr>
        <sz val="10"/>
        <color theme="1"/>
        <rFont val="Calibri"/>
        <family val="2"/>
        <scheme val="minor"/>
      </rPr>
      <t xml:space="preserve"> Salary:</t>
    </r>
  </si>
  <si>
    <r>
      <t>Percentage Calculation for Spousal Benefit Survivor Annuity (</t>
    </r>
    <r>
      <rPr>
        <b/>
        <sz val="10"/>
        <color rgb="FFFF0000"/>
        <rFont val="Calibri"/>
        <family val="2"/>
        <scheme val="minor"/>
      </rPr>
      <t>SBSA</t>
    </r>
    <r>
      <rPr>
        <sz val="10"/>
        <color theme="1"/>
        <rFont val="Calibri"/>
        <family val="2"/>
        <scheme val="minor"/>
      </rPr>
      <t>) - 0%, 5%, 10%</t>
    </r>
  </si>
  <si>
    <t>Estimated TSP Income After Retirement &amp; Years TSP Funds Will Last</t>
  </si>
  <si>
    <t>One-Time Withdrawal after Retirement:</t>
  </si>
  <si>
    <t>Age You Will Start Annual Withdrawals:</t>
  </si>
  <si>
    <t>Est. FERS RAS:</t>
  </si>
  <si>
    <t>TSP-FERS</t>
  </si>
  <si>
    <t>State Tax</t>
  </si>
  <si>
    <t>Retirement</t>
  </si>
  <si>
    <t>TSP-Catch-Up</t>
  </si>
  <si>
    <t>Federal Tax</t>
  </si>
  <si>
    <t>Life Insurance</t>
  </si>
  <si>
    <t>Health Insurance</t>
  </si>
  <si>
    <t>Dental Insurance</t>
  </si>
  <si>
    <t>FSA - Health Care</t>
  </si>
  <si>
    <t>Medicare Tax</t>
  </si>
  <si>
    <t>Other Deduction</t>
  </si>
  <si>
    <t>Total Deductions:</t>
  </si>
  <si>
    <t>Pay Period</t>
  </si>
  <si>
    <t>Monthly</t>
  </si>
  <si>
    <t>Social Security Tax</t>
  </si>
  <si>
    <t>Annuity Monthly Income:</t>
  </si>
  <si>
    <t>FERS RAS Monthly Income:</t>
  </si>
  <si>
    <t>TSP Monthly Income:</t>
  </si>
  <si>
    <t>Retirement Job Monthly Income:</t>
  </si>
  <si>
    <t>Deductions</t>
  </si>
  <si>
    <t>Gross Monthly Income:</t>
  </si>
  <si>
    <t>Income Comparison - Pre/Post Retirement</t>
  </si>
  <si>
    <t>Take Home % of Gross Pay:</t>
  </si>
  <si>
    <t>Difference:</t>
  </si>
  <si>
    <t>Monthly Income Comparison</t>
  </si>
  <si>
    <t>Retirement Income Social Security Tax</t>
  </si>
  <si>
    <t>Retirement Income Federal Tax</t>
  </si>
  <si>
    <t>Retirement Income State Tax</t>
  </si>
  <si>
    <t>Post-Retirement Job Monthly Fed Tax:</t>
  </si>
  <si>
    <t>Post-Retirement Job Monthly State Tax:</t>
  </si>
  <si>
    <t>Post-Retirement Job Monthly Medicare Tax:</t>
  </si>
  <si>
    <t>Post-Retirement Job Monthly Social Sec Tax:</t>
  </si>
  <si>
    <t>Retirement Income Medicare Tax</t>
  </si>
  <si>
    <t>Gross Income:</t>
  </si>
  <si>
    <t>Monthly Deduction Comparison</t>
  </si>
  <si>
    <t>Retire Age Check</t>
  </si>
  <si>
    <r>
      <t xml:space="preserve">Total Estimated </t>
    </r>
    <r>
      <rPr>
        <b/>
        <sz val="10"/>
        <color rgb="FFFF0000"/>
        <rFont val="Calibri"/>
        <family val="2"/>
        <scheme val="minor"/>
      </rPr>
      <t>Annual</t>
    </r>
    <r>
      <rPr>
        <b/>
        <sz val="10"/>
        <color theme="1"/>
        <rFont val="Calibri"/>
        <family val="2"/>
        <scheme val="minor"/>
      </rPr>
      <t xml:space="preserve"> FERS Retiree Annuity Supplement (RAS) Amount:</t>
    </r>
  </si>
  <si>
    <r>
      <t>Approx.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Monthly</t>
    </r>
    <r>
      <rPr>
        <sz val="10"/>
        <color theme="1"/>
        <rFont val="Calibri"/>
        <family val="2"/>
        <scheme val="minor"/>
      </rPr>
      <t xml:space="preserve"> FERS Retiree Annuity Supplement (RAS) Amount:</t>
    </r>
  </si>
  <si>
    <t>Step 1</t>
  </si>
  <si>
    <t>Step 2</t>
  </si>
  <si>
    <t>Step 3</t>
  </si>
  <si>
    <t>Step 4</t>
  </si>
  <si>
    <t>Step 5</t>
  </si>
  <si>
    <t>Step 6</t>
  </si>
  <si>
    <t>Step 7</t>
  </si>
  <si>
    <t>Step 8</t>
  </si>
  <si>
    <t>Step 9</t>
  </si>
  <si>
    <t>Step 10</t>
  </si>
  <si>
    <t>Loc Match</t>
  </si>
  <si>
    <t>Grade Match</t>
  </si>
  <si>
    <t>Location</t>
  </si>
  <si>
    <t>GRADE</t>
  </si>
  <si>
    <t>Annual</t>
  </si>
  <si>
    <t>Hourly</t>
  </si>
  <si>
    <t>SOT</t>
  </si>
  <si>
    <t>AK (LEO)</t>
  </si>
  <si>
    <t>13.04</t>
  </si>
  <si>
    <t>19.56</t>
  </si>
  <si>
    <t>13.40</t>
  </si>
  <si>
    <t>20.10</t>
  </si>
  <si>
    <t>20.13</t>
  </si>
  <si>
    <t>13.76</t>
  </si>
  <si>
    <t>20.64</t>
  </si>
  <si>
    <t>18.99</t>
  </si>
  <si>
    <t>13.07</t>
  </si>
  <si>
    <t>19.61</t>
  </si>
  <si>
    <t>20.36</t>
  </si>
  <si>
    <t>13.97</t>
  </si>
  <si>
    <t>20.96</t>
  </si>
  <si>
    <t>14.37</t>
  </si>
  <si>
    <t>21.56</t>
  </si>
  <si>
    <t>14.77</t>
  </si>
  <si>
    <t>22.16</t>
  </si>
  <si>
    <t>22.76</t>
  </si>
  <si>
    <t>23.36</t>
  </si>
  <si>
    <t>16.19</t>
  </si>
  <si>
    <t>24.29</t>
  </si>
  <si>
    <t>24.96</t>
  </si>
  <si>
    <t>25.64</t>
  </si>
  <si>
    <t>17.54</t>
  </si>
  <si>
    <t>26.31</t>
  </si>
  <si>
    <t>27.66</t>
  </si>
  <si>
    <t>18.89</t>
  </si>
  <si>
    <t>19.34</t>
  </si>
  <si>
    <t>29.01</t>
  </si>
  <si>
    <t>19.79</t>
  </si>
  <si>
    <t>29.69</t>
  </si>
  <si>
    <t>30.36</t>
  </si>
  <si>
    <t>18.18</t>
  </si>
  <si>
    <t>18.68</t>
  </si>
  <si>
    <t>28.02</t>
  </si>
  <si>
    <t>19.69</t>
  </si>
  <si>
    <t>29.54</t>
  </si>
  <si>
    <t>30.30</t>
  </si>
  <si>
    <t>20.70</t>
  </si>
  <si>
    <t>31.05</t>
  </si>
  <si>
    <t>31.82</t>
  </si>
  <si>
    <t>21.71</t>
  </si>
  <si>
    <t>32.57</t>
  </si>
  <si>
    <t>22.22</t>
  </si>
  <si>
    <t>33.33</t>
  </si>
  <si>
    <t>22.72</t>
  </si>
  <si>
    <t>34.08</t>
  </si>
  <si>
    <t>20.90</t>
  </si>
  <si>
    <t>31.35</t>
  </si>
  <si>
    <t>21.47</t>
  </si>
  <si>
    <t>32.21</t>
  </si>
  <si>
    <t>22.03</t>
  </si>
  <si>
    <t>33.05</t>
  </si>
  <si>
    <t>33.90</t>
  </si>
  <si>
    <t>23.16</t>
  </si>
  <si>
    <t>34.74</t>
  </si>
  <si>
    <t>23.73</t>
  </si>
  <si>
    <t>35.60</t>
  </si>
  <si>
    <t>36.44</t>
  </si>
  <si>
    <t>24.86</t>
  </si>
  <si>
    <t>25.42</t>
  </si>
  <si>
    <t>38.13</t>
  </si>
  <si>
    <t>25.99</t>
  </si>
  <si>
    <t>38.99</t>
  </si>
  <si>
    <t>22.04</t>
  </si>
  <si>
    <t>33.06</t>
  </si>
  <si>
    <t>22.67</t>
  </si>
  <si>
    <t>34.01</t>
  </si>
  <si>
    <t>23.93</t>
  </si>
  <si>
    <t>35.90</t>
  </si>
  <si>
    <t>36.84</t>
  </si>
  <si>
    <t>37.79</t>
  </si>
  <si>
    <t>25.82</t>
  </si>
  <si>
    <t>38.73</t>
  </si>
  <si>
    <t>40.62</t>
  </si>
  <si>
    <t>41.57</t>
  </si>
  <si>
    <t>23.79</t>
  </si>
  <si>
    <t>35.69</t>
  </si>
  <si>
    <t>36.74</t>
  </si>
  <si>
    <t>38.84</t>
  </si>
  <si>
    <t>39.89</t>
  </si>
  <si>
    <t>27.29</t>
  </si>
  <si>
    <t>40.94</t>
  </si>
  <si>
    <t>27.99</t>
  </si>
  <si>
    <t>41.99</t>
  </si>
  <si>
    <t>28.69</t>
  </si>
  <si>
    <t>43.04</t>
  </si>
  <si>
    <t>29.39</t>
  </si>
  <si>
    <t>30.09</t>
  </si>
  <si>
    <t>24.80</t>
  </si>
  <si>
    <t>37.20</t>
  </si>
  <si>
    <t>25.58</t>
  </si>
  <si>
    <t>38.37</t>
  </si>
  <si>
    <t>26.35</t>
  </si>
  <si>
    <t>39.53</t>
  </si>
  <si>
    <t>27.13</t>
  </si>
  <si>
    <t>40.70</t>
  </si>
  <si>
    <t>27.90</t>
  </si>
  <si>
    <t>41.85</t>
  </si>
  <si>
    <t>28.68</t>
  </si>
  <si>
    <t>29.45</t>
  </si>
  <si>
    <t>31.77</t>
  </si>
  <si>
    <t>26.54</t>
  </si>
  <si>
    <t>39.81</t>
  </si>
  <si>
    <t>27.39</t>
  </si>
  <si>
    <t>28.25</t>
  </si>
  <si>
    <t>29.10</t>
  </si>
  <si>
    <t>43.65</t>
  </si>
  <si>
    <t>29.96</t>
  </si>
  <si>
    <t>31.67</t>
  </si>
  <si>
    <t>33.38</t>
  </si>
  <si>
    <t>34.24</t>
  </si>
  <si>
    <t>29.22</t>
  </si>
  <si>
    <t>30.17</t>
  </si>
  <si>
    <t>31.11</t>
  </si>
  <si>
    <t>34.88</t>
  </si>
  <si>
    <t>35.82</t>
  </si>
  <si>
    <t>37.71</t>
  </si>
  <si>
    <t>33.14</t>
  </si>
  <si>
    <t>35.21</t>
  </si>
  <si>
    <t>39.36</t>
  </si>
  <si>
    <t>38.48</t>
  </si>
  <si>
    <t>AL (LEO)</t>
  </si>
  <si>
    <t>15.09</t>
  </si>
  <si>
    <t>16.10</t>
  </si>
  <si>
    <t>17.10</t>
  </si>
  <si>
    <t>17.90</t>
  </si>
  <si>
    <t>16.97</t>
  </si>
  <si>
    <t>18.62</t>
  </si>
  <si>
    <t>12.78</t>
  </si>
  <si>
    <t>19.17</t>
  </si>
  <si>
    <t>20.27</t>
  </si>
  <si>
    <t>20.82</t>
  </si>
  <si>
    <t>14.24</t>
  </si>
  <si>
    <t>21.36</t>
  </si>
  <si>
    <t>14.81</t>
  </si>
  <si>
    <t>22.83</t>
  </si>
  <si>
    <t>16.05</t>
  </si>
  <si>
    <t>24.08</t>
  </si>
  <si>
    <t>24.69</t>
  </si>
  <si>
    <t>25.92</t>
  </si>
  <si>
    <t>17.69</t>
  </si>
  <si>
    <t>27.15</t>
  </si>
  <si>
    <t>27.78</t>
  </si>
  <si>
    <t>26.33</t>
  </si>
  <si>
    <t>18.01</t>
  </si>
  <si>
    <t>27.02</t>
  </si>
  <si>
    <t>27.72</t>
  </si>
  <si>
    <t>19.40</t>
  </si>
  <si>
    <t>29.79</t>
  </si>
  <si>
    <t>20.79</t>
  </si>
  <si>
    <t>31.19</t>
  </si>
  <si>
    <t>19.64</t>
  </si>
  <si>
    <t>29.46</t>
  </si>
  <si>
    <t>20.16</t>
  </si>
  <si>
    <t>30.24</t>
  </si>
  <si>
    <t>20.67</t>
  </si>
  <si>
    <t>31.01</t>
  </si>
  <si>
    <t>21.19</t>
  </si>
  <si>
    <t>31.79</t>
  </si>
  <si>
    <t>22.74</t>
  </si>
  <si>
    <t>34.11</t>
  </si>
  <si>
    <t>34.89</t>
  </si>
  <si>
    <t>20.74</t>
  </si>
  <si>
    <t>21.31</t>
  </si>
  <si>
    <t>31.97</t>
  </si>
  <si>
    <t>21.89</t>
  </si>
  <si>
    <t>32.84</t>
  </si>
  <si>
    <t>22.47</t>
  </si>
  <si>
    <t>23.04</t>
  </si>
  <si>
    <t>34.56</t>
  </si>
  <si>
    <t>35.43</t>
  </si>
  <si>
    <t>24.20</t>
  </si>
  <si>
    <t>24.77</t>
  </si>
  <si>
    <t>37.16</t>
  </si>
  <si>
    <t>25.35</t>
  </si>
  <si>
    <t>38.03</t>
  </si>
  <si>
    <t>21.77</t>
  </si>
  <si>
    <t>32.66</t>
  </si>
  <si>
    <t>22.41</t>
  </si>
  <si>
    <t>34.58</t>
  </si>
  <si>
    <t>23.69</t>
  </si>
  <si>
    <t>35.54</t>
  </si>
  <si>
    <t>24.33</t>
  </si>
  <si>
    <t>36.50</t>
  </si>
  <si>
    <t>25.61</t>
  </si>
  <si>
    <t>38.42</t>
  </si>
  <si>
    <t>26.25</t>
  </si>
  <si>
    <t>27.53</t>
  </si>
  <si>
    <t>34.04</t>
  </si>
  <si>
    <t>23.40</t>
  </si>
  <si>
    <t>36.15</t>
  </si>
  <si>
    <t>24.81</t>
  </si>
  <si>
    <t>25.52</t>
  </si>
  <si>
    <t>38.28</t>
  </si>
  <si>
    <t>26.23</t>
  </si>
  <si>
    <t>39.35</t>
  </si>
  <si>
    <t>26.94</t>
  </si>
  <si>
    <t>27.65</t>
  </si>
  <si>
    <t>29.07</t>
  </si>
  <si>
    <t>25.06</t>
  </si>
  <si>
    <t>37.59</t>
  </si>
  <si>
    <t>38.76</t>
  </si>
  <si>
    <t>26.62</t>
  </si>
  <si>
    <t>39.93</t>
  </si>
  <si>
    <t>27.41</t>
  </si>
  <si>
    <t>28.19</t>
  </si>
  <si>
    <t>28.97</t>
  </si>
  <si>
    <t>29.75</t>
  </si>
  <si>
    <t>30.54</t>
  </si>
  <si>
    <t>31.32</t>
  </si>
  <si>
    <t>26.73</t>
  </si>
  <si>
    <t>27.60</t>
  </si>
  <si>
    <t>28.46</t>
  </si>
  <si>
    <t>30.18</t>
  </si>
  <si>
    <t>31.04</t>
  </si>
  <si>
    <t>31.91</t>
  </si>
  <si>
    <t>33.63</t>
  </si>
  <si>
    <t>34.49</t>
  </si>
  <si>
    <t>28.42</t>
  </si>
  <si>
    <t>30.32</t>
  </si>
  <si>
    <t>31.26</t>
  </si>
  <si>
    <t>33.16</t>
  </si>
  <si>
    <t>35.05</t>
  </si>
  <si>
    <t>36.00</t>
  </si>
  <si>
    <t>36.95</t>
  </si>
  <si>
    <t>34.07</t>
  </si>
  <si>
    <t>37.47</t>
  </si>
  <si>
    <t>38.61</t>
  </si>
  <si>
    <t>39.75</t>
  </si>
  <si>
    <t>40.88</t>
  </si>
  <si>
    <t>42.02</t>
  </si>
  <si>
    <t>AQ (LEO)</t>
  </si>
  <si>
    <t>15.08</t>
  </si>
  <si>
    <t>16.08</t>
  </si>
  <si>
    <t>18.38</t>
  </si>
  <si>
    <t>18.86</t>
  </si>
  <si>
    <t>17.91</t>
  </si>
  <si>
    <t>19.16</t>
  </si>
  <si>
    <t>19.70</t>
  </si>
  <si>
    <t>20.25</t>
  </si>
  <si>
    <t>21.35</t>
  </si>
  <si>
    <t>14.80</t>
  </si>
  <si>
    <t>22.20</t>
  </si>
  <si>
    <t>22.82</t>
  </si>
  <si>
    <t>24.66</t>
  </si>
  <si>
    <t>16.85</t>
  </si>
  <si>
    <t>25.28</t>
  </si>
  <si>
    <t>17.67</t>
  </si>
  <si>
    <t>26.51</t>
  </si>
  <si>
    <t>18.50</t>
  </si>
  <si>
    <t>27.75</t>
  </si>
  <si>
    <t>24.92</t>
  </si>
  <si>
    <t>26.30</t>
  </si>
  <si>
    <t>18.00</t>
  </si>
  <si>
    <t>27.00</t>
  </si>
  <si>
    <t>27.69</t>
  </si>
  <si>
    <t>18.92</t>
  </si>
  <si>
    <t>28.38</t>
  </si>
  <si>
    <t>19.38</t>
  </si>
  <si>
    <t>29.76</t>
  </si>
  <si>
    <t>30.45</t>
  </si>
  <si>
    <t>20.76</t>
  </si>
  <si>
    <t>31.14</t>
  </si>
  <si>
    <t>28.65</t>
  </si>
  <si>
    <t>19.62</t>
  </si>
  <si>
    <t>29.43</t>
  </si>
  <si>
    <t>30.20</t>
  </si>
  <si>
    <t>30.98</t>
  </si>
  <si>
    <t>21.17</t>
  </si>
  <si>
    <t>31.76</t>
  </si>
  <si>
    <t>32.52</t>
  </si>
  <si>
    <t>33.30</t>
  </si>
  <si>
    <t>23.23</t>
  </si>
  <si>
    <t>34.85</t>
  </si>
  <si>
    <t>35.63</t>
  </si>
  <si>
    <t>20.14</t>
  </si>
  <si>
    <t>30.21</t>
  </si>
  <si>
    <t>20.72</t>
  </si>
  <si>
    <t>31.08</t>
  </si>
  <si>
    <t>21.29</t>
  </si>
  <si>
    <t>31.94</t>
  </si>
  <si>
    <t>21.87</t>
  </si>
  <si>
    <t>32.81</t>
  </si>
  <si>
    <t>22.44</t>
  </si>
  <si>
    <t>33.66</t>
  </si>
  <si>
    <t>23.59</t>
  </si>
  <si>
    <t>35.39</t>
  </si>
  <si>
    <t>24.17</t>
  </si>
  <si>
    <t>36.26</t>
  </si>
  <si>
    <t>24.75</t>
  </si>
  <si>
    <t>37.13</t>
  </si>
  <si>
    <t>25.32</t>
  </si>
  <si>
    <t>37.98</t>
  </si>
  <si>
    <t>21.74</t>
  </si>
  <si>
    <t>32.61</t>
  </si>
  <si>
    <t>22.38</t>
  </si>
  <si>
    <t>33.57</t>
  </si>
  <si>
    <t>23.66</t>
  </si>
  <si>
    <t>35.49</t>
  </si>
  <si>
    <t>24.30</t>
  </si>
  <si>
    <t>36.45</t>
  </si>
  <si>
    <t>26.22</t>
  </si>
  <si>
    <t>39.33</t>
  </si>
  <si>
    <t>26.86</t>
  </si>
  <si>
    <t>40.05</t>
  </si>
  <si>
    <t>27.50</t>
  </si>
  <si>
    <t>33.99</t>
  </si>
  <si>
    <t>35.06</t>
  </si>
  <si>
    <t>36.12</t>
  </si>
  <si>
    <t>24.79</t>
  </si>
  <si>
    <t>37.19</t>
  </si>
  <si>
    <t>25.49</t>
  </si>
  <si>
    <t>38.24</t>
  </si>
  <si>
    <t>26.91</t>
  </si>
  <si>
    <t>27.62</t>
  </si>
  <si>
    <t>29.04</t>
  </si>
  <si>
    <t>36.38</t>
  </si>
  <si>
    <t>26.60</t>
  </si>
  <si>
    <t>39.90</t>
  </si>
  <si>
    <t>27.38</t>
  </si>
  <si>
    <t>29.72</t>
  </si>
  <si>
    <t>30.51</t>
  </si>
  <si>
    <t>31.29</t>
  </si>
  <si>
    <t>26.70</t>
  </si>
  <si>
    <t>27.57</t>
  </si>
  <si>
    <t>28.43</t>
  </si>
  <si>
    <t>29.29</t>
  </si>
  <si>
    <t>30.15</t>
  </si>
  <si>
    <t>33.60</t>
  </si>
  <si>
    <t>34.46</t>
  </si>
  <si>
    <t>29.34</t>
  </si>
  <si>
    <t>30.29</t>
  </si>
  <si>
    <t>31.23</t>
  </si>
  <si>
    <t>32.18</t>
  </si>
  <si>
    <t>33.13</t>
  </si>
  <si>
    <t>35.96</t>
  </si>
  <si>
    <t>38.57</t>
  </si>
  <si>
    <t>41.97</t>
  </si>
  <si>
    <t>43.17</t>
  </si>
  <si>
    <t>ATL (LEO)</t>
  </si>
  <si>
    <t>15.77</t>
  </si>
  <si>
    <t>18.17</t>
  </si>
  <si>
    <t>12.82</t>
  </si>
  <si>
    <t>19.23</t>
  </si>
  <si>
    <t>17.73</t>
  </si>
  <si>
    <t>12.49</t>
  </si>
  <si>
    <t>18.74</t>
  </si>
  <si>
    <t>19.46</t>
  </si>
  <si>
    <t>20.03</t>
  </si>
  <si>
    <t>20.60</t>
  </si>
  <si>
    <t>14.11</t>
  </si>
  <si>
    <t>22.31</t>
  </si>
  <si>
    <t>23.21</t>
  </si>
  <si>
    <t>23.85</t>
  </si>
  <si>
    <t>25.14</t>
  </si>
  <si>
    <t>25.79</t>
  </si>
  <si>
    <t>26.43</t>
  </si>
  <si>
    <t>28.37</t>
  </si>
  <si>
    <t>26.78</t>
  </si>
  <si>
    <t>28.23</t>
  </si>
  <si>
    <t>28.95</t>
  </si>
  <si>
    <t>29.67</t>
  </si>
  <si>
    <t>30.39</t>
  </si>
  <si>
    <t>31.13</t>
  </si>
  <si>
    <t>21.23</t>
  </si>
  <si>
    <t>31.85</t>
  </si>
  <si>
    <t>19.97</t>
  </si>
  <si>
    <t>20.51</t>
  </si>
  <si>
    <t>30.77</t>
  </si>
  <si>
    <t>21.05</t>
  </si>
  <si>
    <t>31.58</t>
  </si>
  <si>
    <t>21.59</t>
  </si>
  <si>
    <t>32.39</t>
  </si>
  <si>
    <t>22.13</t>
  </si>
  <si>
    <t>33.20</t>
  </si>
  <si>
    <t>34.82</t>
  </si>
  <si>
    <t>24.83</t>
  </si>
  <si>
    <t>37.25</t>
  </si>
  <si>
    <t>21.06</t>
  </si>
  <si>
    <t>31.59</t>
  </si>
  <si>
    <t>21.66</t>
  </si>
  <si>
    <t>32.49</t>
  </si>
  <si>
    <t>22.26</t>
  </si>
  <si>
    <t>33.39</t>
  </si>
  <si>
    <t>22.86</t>
  </si>
  <si>
    <t>34.29</t>
  </si>
  <si>
    <t>37.01</t>
  </si>
  <si>
    <t>37.91</t>
  </si>
  <si>
    <t>25.87</t>
  </si>
  <si>
    <t>38.81</t>
  </si>
  <si>
    <t>39.71</t>
  </si>
  <si>
    <t>22.73</t>
  </si>
  <si>
    <t>34.10</t>
  </si>
  <si>
    <t>24.74</t>
  </si>
  <si>
    <t>37.11</t>
  </si>
  <si>
    <t>38.12</t>
  </si>
  <si>
    <t>39.12</t>
  </si>
  <si>
    <t>26.75</t>
  </si>
  <si>
    <t>40.13</t>
  </si>
  <si>
    <t>41.12</t>
  </si>
  <si>
    <t>28.08</t>
  </si>
  <si>
    <t>41.88</t>
  </si>
  <si>
    <t>28.75</t>
  </si>
  <si>
    <t>35.55</t>
  </si>
  <si>
    <t>24.44</t>
  </si>
  <si>
    <t>36.66</t>
  </si>
  <si>
    <t>25.18</t>
  </si>
  <si>
    <t>37.77</t>
  </si>
  <si>
    <t>26.66</t>
  </si>
  <si>
    <t>28.14</t>
  </si>
  <si>
    <t>29.62</t>
  </si>
  <si>
    <t>26.17</t>
  </si>
  <si>
    <t>39.26</t>
  </si>
  <si>
    <t>27.81</t>
  </si>
  <si>
    <t>41.72</t>
  </si>
  <si>
    <t>28.62</t>
  </si>
  <si>
    <t>30.26</t>
  </si>
  <si>
    <t>31.90</t>
  </si>
  <si>
    <t>32.71</t>
  </si>
  <si>
    <t>27.92</t>
  </si>
  <si>
    <t>28.82</t>
  </si>
  <si>
    <t>30.62</t>
  </si>
  <si>
    <t>31.52</t>
  </si>
  <si>
    <t>32.42</t>
  </si>
  <si>
    <t>34.23</t>
  </si>
  <si>
    <t>36.03</t>
  </si>
  <si>
    <t>30.68</t>
  </si>
  <si>
    <t>33.64</t>
  </si>
  <si>
    <t>35.58</t>
  </si>
  <si>
    <t>37.95</t>
  </si>
  <si>
    <t>41.51</t>
  </si>
  <si>
    <t>AU (LEO)</t>
  </si>
  <si>
    <t>18.63</t>
  </si>
  <si>
    <t>19.73</t>
  </si>
  <si>
    <t>22.23</t>
  </si>
  <si>
    <t>22.85</t>
  </si>
  <si>
    <t>26.55</t>
  </si>
  <si>
    <t>18.11</t>
  </si>
  <si>
    <t>27.17</t>
  </si>
  <si>
    <t>26.34</t>
  </si>
  <si>
    <t>18.02</t>
  </si>
  <si>
    <t>27.03</t>
  </si>
  <si>
    <t>29.81</t>
  </si>
  <si>
    <t>20.33</t>
  </si>
  <si>
    <t>30.50</t>
  </si>
  <si>
    <t>19.13</t>
  </si>
  <si>
    <t>28.70</t>
  </si>
  <si>
    <t>31.02</t>
  </si>
  <si>
    <t>33.35</t>
  </si>
  <si>
    <t>35.67</t>
  </si>
  <si>
    <t>21.32</t>
  </si>
  <si>
    <t>24.78</t>
  </si>
  <si>
    <t>40.11</t>
  </si>
  <si>
    <t>24.11</t>
  </si>
  <si>
    <t>36.17</t>
  </si>
  <si>
    <t>24.82</t>
  </si>
  <si>
    <t>37.23</t>
  </si>
  <si>
    <t>26.24</t>
  </si>
  <si>
    <t>25.85</t>
  </si>
  <si>
    <t>38.78</t>
  </si>
  <si>
    <t>26.63</t>
  </si>
  <si>
    <t>39.95</t>
  </si>
  <si>
    <t>28.98</t>
  </si>
  <si>
    <t>26.74</t>
  </si>
  <si>
    <t>34.50</t>
  </si>
  <si>
    <t>29.38</t>
  </si>
  <si>
    <t>32.22</t>
  </si>
  <si>
    <t>33.17</t>
  </si>
  <si>
    <t>36.96</t>
  </si>
  <si>
    <t>36.35</t>
  </si>
  <si>
    <t>40.89</t>
  </si>
  <si>
    <t>43.16</t>
  </si>
  <si>
    <t>44.30</t>
  </si>
  <si>
    <t>40.52</t>
  </si>
  <si>
    <t>41.87</t>
  </si>
  <si>
    <t>BOS (LEO)</t>
  </si>
  <si>
    <t>16.50</t>
  </si>
  <si>
    <t>18.71</t>
  </si>
  <si>
    <t>20.12</t>
  </si>
  <si>
    <t>19.01</t>
  </si>
  <si>
    <t>24.98</t>
  </si>
  <si>
    <t>25.65</t>
  </si>
  <si>
    <t>18.45</t>
  </si>
  <si>
    <t>27.68</t>
  </si>
  <si>
    <t>28.35</t>
  </si>
  <si>
    <t>19.35</t>
  </si>
  <si>
    <t>29.03</t>
  </si>
  <si>
    <t>29.70</t>
  </si>
  <si>
    <t>30.38</t>
  </si>
  <si>
    <t>27.27</t>
  </si>
  <si>
    <t>28.04</t>
  </si>
  <si>
    <t>29.55</t>
  </si>
  <si>
    <t>21.72</t>
  </si>
  <si>
    <t>32.58</t>
  </si>
  <si>
    <t>20.91</t>
  </si>
  <si>
    <t>31.37</t>
  </si>
  <si>
    <t>34.76</t>
  </si>
  <si>
    <t>25.43</t>
  </si>
  <si>
    <t>38.15</t>
  </si>
  <si>
    <t>22.05</t>
  </si>
  <si>
    <t>33.08</t>
  </si>
  <si>
    <t>22.68</t>
  </si>
  <si>
    <t>34.02</t>
  </si>
  <si>
    <t>23.31</t>
  </si>
  <si>
    <t>34.97</t>
  </si>
  <si>
    <t>23.94</t>
  </si>
  <si>
    <t>35.91</t>
  </si>
  <si>
    <t>24.57</t>
  </si>
  <si>
    <t>36.86</t>
  </si>
  <si>
    <t>25.20</t>
  </si>
  <si>
    <t>37.80</t>
  </si>
  <si>
    <t>25.83</t>
  </si>
  <si>
    <t>38.75</t>
  </si>
  <si>
    <t>26.46</t>
  </si>
  <si>
    <t>39.69</t>
  </si>
  <si>
    <t>27.09</t>
  </si>
  <si>
    <t>41.58</t>
  </si>
  <si>
    <t>35.70</t>
  </si>
  <si>
    <t>36.75</t>
  </si>
  <si>
    <t>38.85</t>
  </si>
  <si>
    <t>27.30</t>
  </si>
  <si>
    <t>40.95</t>
  </si>
  <si>
    <t>28.00</t>
  </si>
  <si>
    <t>42.00</t>
  </si>
  <si>
    <t>29.40</t>
  </si>
  <si>
    <t>26.36</t>
  </si>
  <si>
    <t>39.54</t>
  </si>
  <si>
    <t>30.23</t>
  </si>
  <si>
    <t>31.78</t>
  </si>
  <si>
    <t>28.26</t>
  </si>
  <si>
    <t>42.39</t>
  </si>
  <si>
    <t>29.11</t>
  </si>
  <si>
    <t>43.67</t>
  </si>
  <si>
    <t>29.97</t>
  </si>
  <si>
    <t>31.68</t>
  </si>
  <si>
    <t>32.54</t>
  </si>
  <si>
    <t>31.12</t>
  </si>
  <si>
    <t>32.06</t>
  </si>
  <si>
    <t>33.95</t>
  </si>
  <si>
    <t>33.15</t>
  </si>
  <si>
    <t>34.19</t>
  </si>
  <si>
    <t>35.22</t>
  </si>
  <si>
    <t>38.33</t>
  </si>
  <si>
    <t>40.40</t>
  </si>
  <si>
    <t>39.74</t>
  </si>
  <si>
    <t>40.98</t>
  </si>
  <si>
    <t>43.46</t>
  </si>
  <si>
    <t>BU (LEO)</t>
  </si>
  <si>
    <t>17.01</t>
  </si>
  <si>
    <t>18.84</t>
  </si>
  <si>
    <t>18.87</t>
  </si>
  <si>
    <t>12.72</t>
  </si>
  <si>
    <t>19.08</t>
  </si>
  <si>
    <t>20.21</t>
  </si>
  <si>
    <t>13.84</t>
  </si>
  <si>
    <t>14.22</t>
  </si>
  <si>
    <t>21.33</t>
  </si>
  <si>
    <t>15.18</t>
  </si>
  <si>
    <t>22.77</t>
  </si>
  <si>
    <t>24.03</t>
  </si>
  <si>
    <t>16.86</t>
  </si>
  <si>
    <t>25.29</t>
  </si>
  <si>
    <t>25.94</t>
  </si>
  <si>
    <t>26.57</t>
  </si>
  <si>
    <t>27.20</t>
  </si>
  <si>
    <t>27.83</t>
  </si>
  <si>
    <t>25.56</t>
  </si>
  <si>
    <t>17.51</t>
  </si>
  <si>
    <t>26.27</t>
  </si>
  <si>
    <t>18.93</t>
  </si>
  <si>
    <t>28.40</t>
  </si>
  <si>
    <t>19.41</t>
  </si>
  <si>
    <t>29.12</t>
  </si>
  <si>
    <t>19.88</t>
  </si>
  <si>
    <t>29.82</t>
  </si>
  <si>
    <t>30.53</t>
  </si>
  <si>
    <t>31.25</t>
  </si>
  <si>
    <t>21.30</t>
  </si>
  <si>
    <t>31.95</t>
  </si>
  <si>
    <t>19.59</t>
  </si>
  <si>
    <t>21.18</t>
  </si>
  <si>
    <t>22.24</t>
  </si>
  <si>
    <t>33.36</t>
  </si>
  <si>
    <t>34.16</t>
  </si>
  <si>
    <t>23.83</t>
  </si>
  <si>
    <t>35.75</t>
  </si>
  <si>
    <t>24.36</t>
  </si>
  <si>
    <t>36.54</t>
  </si>
  <si>
    <t>20.66</t>
  </si>
  <si>
    <t>30.99</t>
  </si>
  <si>
    <t>31.88</t>
  </si>
  <si>
    <t>21.84</t>
  </si>
  <si>
    <t>32.76</t>
  </si>
  <si>
    <t>22.43</t>
  </si>
  <si>
    <t>33.65</t>
  </si>
  <si>
    <t>23.61</t>
  </si>
  <si>
    <t>35.42</t>
  </si>
  <si>
    <t>38.07</t>
  </si>
  <si>
    <t>38.96</t>
  </si>
  <si>
    <t>33.45</t>
  </si>
  <si>
    <t>34.44</t>
  </si>
  <si>
    <t>24.93</t>
  </si>
  <si>
    <t>37.40</t>
  </si>
  <si>
    <t>27.55</t>
  </si>
  <si>
    <t>28.21</t>
  </si>
  <si>
    <t>23.97</t>
  </si>
  <si>
    <t>37.05</t>
  </si>
  <si>
    <t>26.15</t>
  </si>
  <si>
    <t>39.23</t>
  </si>
  <si>
    <t>40.32</t>
  </si>
  <si>
    <t>29.06</t>
  </si>
  <si>
    <t>29.78</t>
  </si>
  <si>
    <t>24.87</t>
  </si>
  <si>
    <t>37.31</t>
  </si>
  <si>
    <t>25.68</t>
  </si>
  <si>
    <t>38.52</t>
  </si>
  <si>
    <t>26.48</t>
  </si>
  <si>
    <t>39.72</t>
  </si>
  <si>
    <t>40.92</t>
  </si>
  <si>
    <t>32.09</t>
  </si>
  <si>
    <t>29.16</t>
  </si>
  <si>
    <t>30.04</t>
  </si>
  <si>
    <t>30.93</t>
  </si>
  <si>
    <t>31.81</t>
  </si>
  <si>
    <t>32.69</t>
  </si>
  <si>
    <t>33.58</t>
  </si>
  <si>
    <t>35.34</t>
  </si>
  <si>
    <t>31.06</t>
  </si>
  <si>
    <t>32.03</t>
  </si>
  <si>
    <t>33.98</t>
  </si>
  <si>
    <t>36.89</t>
  </si>
  <si>
    <t>37.86</t>
  </si>
  <si>
    <t>34.91</t>
  </si>
  <si>
    <t>36.07</t>
  </si>
  <si>
    <t>38.40</t>
  </si>
  <si>
    <t>39.56</t>
  </si>
  <si>
    <t>42.89</t>
  </si>
  <si>
    <t>44.28</t>
  </si>
  <si>
    <t>CHI (LEO)</t>
  </si>
  <si>
    <t>16.53</t>
  </si>
  <si>
    <t>17.64</t>
  </si>
  <si>
    <t>12.13</t>
  </si>
  <si>
    <t>18.20</t>
  </si>
  <si>
    <t>19.07</t>
  </si>
  <si>
    <t>20.18</t>
  </si>
  <si>
    <t>13.79</t>
  </si>
  <si>
    <t>20.69</t>
  </si>
  <si>
    <t>13.60</t>
  </si>
  <si>
    <t>20.40</t>
  </si>
  <si>
    <t>21.00</t>
  </si>
  <si>
    <t>21.60</t>
  </si>
  <si>
    <t>22.80</t>
  </si>
  <si>
    <t>24.35</t>
  </si>
  <si>
    <t>25.02</t>
  </si>
  <si>
    <t>25.70</t>
  </si>
  <si>
    <t>17.58</t>
  </si>
  <si>
    <t>26.37</t>
  </si>
  <si>
    <t>27.05</t>
  </si>
  <si>
    <t>29.09</t>
  </si>
  <si>
    <t>20.29</t>
  </si>
  <si>
    <t>30.44</t>
  </si>
  <si>
    <t>18.22</t>
  </si>
  <si>
    <t>27.33</t>
  </si>
  <si>
    <t>18.73</t>
  </si>
  <si>
    <t>28.10</t>
  </si>
  <si>
    <t>28.85</t>
  </si>
  <si>
    <t>19.74</t>
  </si>
  <si>
    <t>29.61</t>
  </si>
  <si>
    <t>21.26</t>
  </si>
  <si>
    <t>31.89</t>
  </si>
  <si>
    <t>32.64</t>
  </si>
  <si>
    <t>33.41</t>
  </si>
  <si>
    <t>20.95</t>
  </si>
  <si>
    <t>31.43</t>
  </si>
  <si>
    <t>21.52</t>
  </si>
  <si>
    <t>32.28</t>
  </si>
  <si>
    <t>22.08</t>
  </si>
  <si>
    <t>33.12</t>
  </si>
  <si>
    <t>22.65</t>
  </si>
  <si>
    <t>36.53</t>
  </si>
  <si>
    <t>37.37</t>
  </si>
  <si>
    <t>39.08</t>
  </si>
  <si>
    <t>35.03</t>
  </si>
  <si>
    <t>24.62</t>
  </si>
  <si>
    <t>36.93</t>
  </si>
  <si>
    <t>25.25</t>
  </si>
  <si>
    <t>37.88</t>
  </si>
  <si>
    <t>25.88</t>
  </si>
  <si>
    <t>38.82</t>
  </si>
  <si>
    <t>39.77</t>
  </si>
  <si>
    <t>40.71</t>
  </si>
  <si>
    <t>27.77</t>
  </si>
  <si>
    <t>41.66</t>
  </si>
  <si>
    <t>35.78</t>
  </si>
  <si>
    <t>24.55</t>
  </si>
  <si>
    <t>36.83</t>
  </si>
  <si>
    <t>25.95</t>
  </si>
  <si>
    <t>38.93</t>
  </si>
  <si>
    <t>39.98</t>
  </si>
  <si>
    <t>27.36</t>
  </si>
  <si>
    <t>41.04</t>
  </si>
  <si>
    <t>28.06</t>
  </si>
  <si>
    <t>28.76</t>
  </si>
  <si>
    <t>43.94</t>
  </si>
  <si>
    <t>25.63</t>
  </si>
  <si>
    <t>38.45</t>
  </si>
  <si>
    <t>39.62</t>
  </si>
  <si>
    <t>27.19</t>
  </si>
  <si>
    <t>40.79</t>
  </si>
  <si>
    <t>27.96</t>
  </si>
  <si>
    <t>41.94</t>
  </si>
  <si>
    <t>28.74</t>
  </si>
  <si>
    <t>29.52</t>
  </si>
  <si>
    <t>27.45</t>
  </si>
  <si>
    <t>41.18</t>
  </si>
  <si>
    <t>28.31</t>
  </si>
  <si>
    <t>29.17</t>
  </si>
  <si>
    <t>30.03</t>
  </si>
  <si>
    <t>30.89</t>
  </si>
  <si>
    <t>32.60</t>
  </si>
  <si>
    <t>34.32</t>
  </si>
  <si>
    <t>31.18</t>
  </si>
  <si>
    <t>32.12</t>
  </si>
  <si>
    <t>34.96</t>
  </si>
  <si>
    <t>34.26</t>
  </si>
  <si>
    <t>35.29</t>
  </si>
  <si>
    <t>36.33</t>
  </si>
  <si>
    <t>41.06</t>
  </si>
  <si>
    <t>42.30</t>
  </si>
  <si>
    <t>43.55</t>
  </si>
  <si>
    <t>44.79</t>
  </si>
  <si>
    <t>44.39</t>
  </si>
  <si>
    <t>CIN (LEO)</t>
  </si>
  <si>
    <t>16.70</t>
  </si>
  <si>
    <t>17.75</t>
  </si>
  <si>
    <t>13.63</t>
  </si>
  <si>
    <t>20.45</t>
  </si>
  <si>
    <t>21.02</t>
  </si>
  <si>
    <t>14.39</t>
  </si>
  <si>
    <t>23.06</t>
  </si>
  <si>
    <t>18.78</t>
  </si>
  <si>
    <t>28.17</t>
  </si>
  <si>
    <t>19.21</t>
  </si>
  <si>
    <t>17.25</t>
  </si>
  <si>
    <t>18.21</t>
  </si>
  <si>
    <t>29.48</t>
  </si>
  <si>
    <t>30.90</t>
  </si>
  <si>
    <t>21.08</t>
  </si>
  <si>
    <t>31.62</t>
  </si>
  <si>
    <t>32.34</t>
  </si>
  <si>
    <t>19.83</t>
  </si>
  <si>
    <t>20.37</t>
  </si>
  <si>
    <t>30.56</t>
  </si>
  <si>
    <t>21.44</t>
  </si>
  <si>
    <t>32.16</t>
  </si>
  <si>
    <t>21.98</t>
  </si>
  <si>
    <t>32.97</t>
  </si>
  <si>
    <t>22.52</t>
  </si>
  <si>
    <t>33.78</t>
  </si>
  <si>
    <t>24.12</t>
  </si>
  <si>
    <t>36.18</t>
  </si>
  <si>
    <t>36.99</t>
  </si>
  <si>
    <t>21.51</t>
  </si>
  <si>
    <t>32.27</t>
  </si>
  <si>
    <t>22.11</t>
  </si>
  <si>
    <t>23.90</t>
  </si>
  <si>
    <t>35.85</t>
  </si>
  <si>
    <t>25.10</t>
  </si>
  <si>
    <t>37.65</t>
  </si>
  <si>
    <t>25.69</t>
  </si>
  <si>
    <t>38.54</t>
  </si>
  <si>
    <t>39.44</t>
  </si>
  <si>
    <t>22.58</t>
  </si>
  <si>
    <t>33.87</t>
  </si>
  <si>
    <t>23.24</t>
  </si>
  <si>
    <t>34.86</t>
  </si>
  <si>
    <t>23.91</t>
  </si>
  <si>
    <t>25.23</t>
  </si>
  <si>
    <t>37.85</t>
  </si>
  <si>
    <t>26.56</t>
  </si>
  <si>
    <t>39.84</t>
  </si>
  <si>
    <t>27.23</t>
  </si>
  <si>
    <t>40.85</t>
  </si>
  <si>
    <t>27.89</t>
  </si>
  <si>
    <t>41.60</t>
  </si>
  <si>
    <t>23.53</t>
  </si>
  <si>
    <t>35.30</t>
  </si>
  <si>
    <t>25.74</t>
  </si>
  <si>
    <t>27.21</t>
  </si>
  <si>
    <t>40.82</t>
  </si>
  <si>
    <t>29.41</t>
  </si>
  <si>
    <t>26.80</t>
  </si>
  <si>
    <t>40.20</t>
  </si>
  <si>
    <t>41.43</t>
  </si>
  <si>
    <t>29.24</t>
  </si>
  <si>
    <t>30.05</t>
  </si>
  <si>
    <t>30.86</t>
  </si>
  <si>
    <t>27.73</t>
  </si>
  <si>
    <t>30.41</t>
  </si>
  <si>
    <t>31.31</t>
  </si>
  <si>
    <t>31.45</t>
  </si>
  <si>
    <t>34.40</t>
  </si>
  <si>
    <t>36.36</t>
  </si>
  <si>
    <t>37.34</t>
  </si>
  <si>
    <t>38.87</t>
  </si>
  <si>
    <t>43.58</t>
  </si>
  <si>
    <t>CLE (LEO)</t>
  </si>
  <si>
    <t>17.76</t>
  </si>
  <si>
    <t>18.06</t>
  </si>
  <si>
    <t>18.57</t>
  </si>
  <si>
    <t>20.48</t>
  </si>
  <si>
    <t>21.62</t>
  </si>
  <si>
    <t>23.07</t>
  </si>
  <si>
    <t>23.72</t>
  </si>
  <si>
    <t>24.99</t>
  </si>
  <si>
    <t>26.28</t>
  </si>
  <si>
    <t>18.37</t>
  </si>
  <si>
    <t>27.56</t>
  </si>
  <si>
    <t>18.80</t>
  </si>
  <si>
    <t>28.20</t>
  </si>
  <si>
    <t>28.83</t>
  </si>
  <si>
    <t>17.27</t>
  </si>
  <si>
    <t>25.91</t>
  </si>
  <si>
    <t>28.05</t>
  </si>
  <si>
    <t>19.18</t>
  </si>
  <si>
    <t>28.77</t>
  </si>
  <si>
    <t>29.49</t>
  </si>
  <si>
    <t>20.62</t>
  </si>
  <si>
    <t>32.37</t>
  </si>
  <si>
    <t>19.85</t>
  </si>
  <si>
    <t>20.39</t>
  </si>
  <si>
    <t>31.40</t>
  </si>
  <si>
    <t>21.46</t>
  </si>
  <si>
    <t>32.19</t>
  </si>
  <si>
    <t>22.54</t>
  </si>
  <si>
    <t>33.81</t>
  </si>
  <si>
    <t>34.61</t>
  </si>
  <si>
    <t>24.15</t>
  </si>
  <si>
    <t>37.02</t>
  </si>
  <si>
    <t>21.53</t>
  </si>
  <si>
    <t>32.30</t>
  </si>
  <si>
    <t>23.33</t>
  </si>
  <si>
    <t>35.00</t>
  </si>
  <si>
    <t>35.88</t>
  </si>
  <si>
    <t>24.52</t>
  </si>
  <si>
    <t>36.78</t>
  </si>
  <si>
    <t>37.68</t>
  </si>
  <si>
    <t>25.72</t>
  </si>
  <si>
    <t>38.58</t>
  </si>
  <si>
    <t>39.48</t>
  </si>
  <si>
    <t>24.59</t>
  </si>
  <si>
    <t>25.26</t>
  </si>
  <si>
    <t>37.89</t>
  </si>
  <si>
    <t>27.25</t>
  </si>
  <si>
    <t>41.64</t>
  </si>
  <si>
    <t>28.58</t>
  </si>
  <si>
    <t>23.55</t>
  </si>
  <si>
    <t>35.33</t>
  </si>
  <si>
    <t>25.76</t>
  </si>
  <si>
    <t>26.50</t>
  </si>
  <si>
    <t>27.97</t>
  </si>
  <si>
    <t>28.71</t>
  </si>
  <si>
    <t>40.25</t>
  </si>
  <si>
    <t>28.45</t>
  </si>
  <si>
    <t>29.27</t>
  </si>
  <si>
    <t>30.08</t>
  </si>
  <si>
    <t>31.71</t>
  </si>
  <si>
    <t>27.76</t>
  </si>
  <si>
    <t>31.34</t>
  </si>
  <si>
    <t>32.23</t>
  </si>
  <si>
    <t>34.92</t>
  </si>
  <si>
    <t>35.81</t>
  </si>
  <si>
    <t>32.46</t>
  </si>
  <si>
    <t>33.44</t>
  </si>
  <si>
    <t>34.43</t>
  </si>
  <si>
    <t>37.38</t>
  </si>
  <si>
    <t>38.36</t>
  </si>
  <si>
    <t>35.37</t>
  </si>
  <si>
    <t>38.91</t>
  </si>
  <si>
    <t>42.45</t>
  </si>
  <si>
    <t>42.06</t>
  </si>
  <si>
    <t>44.87</t>
  </si>
  <si>
    <t>COL (LEO)</t>
  </si>
  <si>
    <t>17.84</t>
  </si>
  <si>
    <t>19.67</t>
  </si>
  <si>
    <t>13.48</t>
  </si>
  <si>
    <t>20.22</t>
  </si>
  <si>
    <t>20.78</t>
  </si>
  <si>
    <t>21.90</t>
  </si>
  <si>
    <t>22.79</t>
  </si>
  <si>
    <t>15.61</t>
  </si>
  <si>
    <t>23.42</t>
  </si>
  <si>
    <t>17.72</t>
  </si>
  <si>
    <t>26.58</t>
  </si>
  <si>
    <t>18.14</t>
  </si>
  <si>
    <t>28.49</t>
  </si>
  <si>
    <t>18.47</t>
  </si>
  <si>
    <t>18.95</t>
  </si>
  <si>
    <t>19.90</t>
  </si>
  <si>
    <t>29.85</t>
  </si>
  <si>
    <t>20.84</t>
  </si>
  <si>
    <t>21.20</t>
  </si>
  <si>
    <t>31.80</t>
  </si>
  <si>
    <t>24.38</t>
  </si>
  <si>
    <t>36.57</t>
  </si>
  <si>
    <t>21.27</t>
  </si>
  <si>
    <t>21.86</t>
  </si>
  <si>
    <t>33.68</t>
  </si>
  <si>
    <t>23.63</t>
  </si>
  <si>
    <t>35.45</t>
  </si>
  <si>
    <t>24.22</t>
  </si>
  <si>
    <t>25.40</t>
  </si>
  <si>
    <t>22.32</t>
  </si>
  <si>
    <t>33.48</t>
  </si>
  <si>
    <t>22.98</t>
  </si>
  <si>
    <t>34.47</t>
  </si>
  <si>
    <t>25.60</t>
  </si>
  <si>
    <t>26.26</t>
  </si>
  <si>
    <t>39.39</t>
  </si>
  <si>
    <t>40.38</t>
  </si>
  <si>
    <t>23.27</t>
  </si>
  <si>
    <t>23.99</t>
  </si>
  <si>
    <t>35.99</t>
  </si>
  <si>
    <t>24.72</t>
  </si>
  <si>
    <t>37.08</t>
  </si>
  <si>
    <t>25.45</t>
  </si>
  <si>
    <t>38.18</t>
  </si>
  <si>
    <t>40.35</t>
  </si>
  <si>
    <t>29.08</t>
  </si>
  <si>
    <t>24.89</t>
  </si>
  <si>
    <t>38.55</t>
  </si>
  <si>
    <t>28.11</t>
  </si>
  <si>
    <t>28.91</t>
  </si>
  <si>
    <t>28.30</t>
  </si>
  <si>
    <t>29.18</t>
  </si>
  <si>
    <t>30.95</t>
  </si>
  <si>
    <t>31.84</t>
  </si>
  <si>
    <t>32.72</t>
  </si>
  <si>
    <t>30.12</t>
  </si>
  <si>
    <t>33.03</t>
  </si>
  <si>
    <t>36.92</t>
  </si>
  <si>
    <t>34.94</t>
  </si>
  <si>
    <t>38.43</t>
  </si>
  <si>
    <t>39.59</t>
  </si>
  <si>
    <t>40.76</t>
  </si>
  <si>
    <t>42.93</t>
  </si>
  <si>
    <t>CS (LEO)</t>
  </si>
  <si>
    <t>34.13</t>
  </si>
  <si>
    <t>32.85</t>
  </si>
  <si>
    <t>26.95</t>
  </si>
  <si>
    <t>30.55</t>
  </si>
  <si>
    <t>29.33</t>
  </si>
  <si>
    <t>31.92</t>
  </si>
  <si>
    <t>32.78</t>
  </si>
  <si>
    <t>30.33</t>
  </si>
  <si>
    <t>42.03</t>
  </si>
  <si>
    <t>CT (LEO)</t>
  </si>
  <si>
    <t>20.81</t>
  </si>
  <si>
    <t>15.63</t>
  </si>
  <si>
    <t>23.45</t>
  </si>
  <si>
    <t>16.04</t>
  </si>
  <si>
    <t>24.06</t>
  </si>
  <si>
    <t>18.51</t>
  </si>
  <si>
    <t>25.62</t>
  </si>
  <si>
    <t>31.17</t>
  </si>
  <si>
    <t>28.67</t>
  </si>
  <si>
    <t>32.55</t>
  </si>
  <si>
    <t>33.32</t>
  </si>
  <si>
    <t>35.64</t>
  </si>
  <si>
    <t>20.73</t>
  </si>
  <si>
    <t>31.10</t>
  </si>
  <si>
    <t>21.88</t>
  </si>
  <si>
    <t>32.82</t>
  </si>
  <si>
    <t>22.46</t>
  </si>
  <si>
    <t>33.69</t>
  </si>
  <si>
    <t>23.03</t>
  </si>
  <si>
    <t>34.55</t>
  </si>
  <si>
    <t>24.18</t>
  </si>
  <si>
    <t>36.27</t>
  </si>
  <si>
    <t>37.14</t>
  </si>
  <si>
    <t>38.01</t>
  </si>
  <si>
    <t>22.40</t>
  </si>
  <si>
    <t>35.52</t>
  </si>
  <si>
    <t>24.32</t>
  </si>
  <si>
    <t>36.48</t>
  </si>
  <si>
    <t>27.52</t>
  </si>
  <si>
    <t>23.39</t>
  </si>
  <si>
    <t>35.09</t>
  </si>
  <si>
    <t>24.09</t>
  </si>
  <si>
    <t>36.14</t>
  </si>
  <si>
    <t>38.27</t>
  </si>
  <si>
    <t>26.93</t>
  </si>
  <si>
    <t>29.05</t>
  </si>
  <si>
    <t>24.26</t>
  </si>
  <si>
    <t>36.39</t>
  </si>
  <si>
    <t>25.05</t>
  </si>
  <si>
    <t>37.58</t>
  </si>
  <si>
    <t>26.61</t>
  </si>
  <si>
    <t>39.92</t>
  </si>
  <si>
    <t>28.18</t>
  </si>
  <si>
    <t>29.74</t>
  </si>
  <si>
    <t>30.52</t>
  </si>
  <si>
    <t>26.72</t>
  </si>
  <si>
    <t>29.31</t>
  </si>
  <si>
    <t>31.03</t>
  </si>
  <si>
    <t>34.48</t>
  </si>
  <si>
    <t>29.36</t>
  </si>
  <si>
    <t>35.04</t>
  </si>
  <si>
    <t>34.05</t>
  </si>
  <si>
    <t>40.86</t>
  </si>
  <si>
    <t>43.13</t>
  </si>
  <si>
    <t>44.27</t>
  </si>
  <si>
    <t>43.19</t>
  </si>
  <si>
    <t>48.59</t>
  </si>
  <si>
    <t>DAY (LEO)</t>
  </si>
  <si>
    <t>15.36</t>
  </si>
  <si>
    <t>15.87</t>
  </si>
  <si>
    <t>12.14</t>
  </si>
  <si>
    <t>18.72</t>
  </si>
  <si>
    <t>13.00</t>
  </si>
  <si>
    <t>19.50</t>
  </si>
  <si>
    <t>20.07</t>
  </si>
  <si>
    <t>20.63</t>
  </si>
  <si>
    <t>14.12</t>
  </si>
  <si>
    <t>22.61</t>
  </si>
  <si>
    <t>23.87</t>
  </si>
  <si>
    <t>25.13</t>
  </si>
  <si>
    <t>26.39</t>
  </si>
  <si>
    <t>26.09</t>
  </si>
  <si>
    <t>26.79</t>
  </si>
  <si>
    <t>21.15</t>
  </si>
  <si>
    <t>31.73</t>
  </si>
  <si>
    <t>29.19</t>
  </si>
  <si>
    <t>19.98</t>
  </si>
  <si>
    <t>21.03</t>
  </si>
  <si>
    <t>31.55</t>
  </si>
  <si>
    <t>33.92</t>
  </si>
  <si>
    <t>23.14</t>
  </si>
  <si>
    <t>34.71</t>
  </si>
  <si>
    <t>20.52</t>
  </si>
  <si>
    <t>30.78</t>
  </si>
  <si>
    <t>21.69</t>
  </si>
  <si>
    <t>22.28</t>
  </si>
  <si>
    <t>33.42</t>
  </si>
  <si>
    <t>35.18</t>
  </si>
  <si>
    <t>36.05</t>
  </si>
  <si>
    <t>25.21</t>
  </si>
  <si>
    <t>37.82</t>
  </si>
  <si>
    <t>38.69</t>
  </si>
  <si>
    <t>34.20</t>
  </si>
  <si>
    <t>26.71</t>
  </si>
  <si>
    <t>40.07</t>
  </si>
  <si>
    <t>40.80</t>
  </si>
  <si>
    <t>28.01</t>
  </si>
  <si>
    <t>23.09</t>
  </si>
  <si>
    <t>34.64</t>
  </si>
  <si>
    <t>23.81</t>
  </si>
  <si>
    <t>35.72</t>
  </si>
  <si>
    <t>24.53</t>
  </si>
  <si>
    <t>36.80</t>
  </si>
  <si>
    <t>26.69</t>
  </si>
  <si>
    <t>40.04</t>
  </si>
  <si>
    <t>28.13</t>
  </si>
  <si>
    <t>29.58</t>
  </si>
  <si>
    <t>25.50</t>
  </si>
  <si>
    <t>30.28</t>
  </si>
  <si>
    <t>30.71</t>
  </si>
  <si>
    <t>34.22</t>
  </si>
  <si>
    <t>28.92</t>
  </si>
  <si>
    <t>30.85</t>
  </si>
  <si>
    <t>33.74</t>
  </si>
  <si>
    <t>36.63</t>
  </si>
  <si>
    <t>34.67</t>
  </si>
  <si>
    <t>36.98</t>
  </si>
  <si>
    <t>39.29</t>
  </si>
  <si>
    <t>42.75</t>
  </si>
  <si>
    <t>41.22</t>
  </si>
  <si>
    <t>42.60</t>
  </si>
  <si>
    <t>DCB (LEO)</t>
  </si>
  <si>
    <t>17.00</t>
  </si>
  <si>
    <t>18.96</t>
  </si>
  <si>
    <t>20.04</t>
  </si>
  <si>
    <t>13.03</t>
  </si>
  <si>
    <t>19.55</t>
  </si>
  <si>
    <t>14.72</t>
  </si>
  <si>
    <t>15.12</t>
  </si>
  <si>
    <t>23.28</t>
  </si>
  <si>
    <t>24.21</t>
  </si>
  <si>
    <t>27.59</t>
  </si>
  <si>
    <t>18.83</t>
  </si>
  <si>
    <t>19.28</t>
  </si>
  <si>
    <t>29.60</t>
  </si>
  <si>
    <t>30.27</t>
  </si>
  <si>
    <t>27.18</t>
  </si>
  <si>
    <t>27.95</t>
  </si>
  <si>
    <t>30.96</t>
  </si>
  <si>
    <t>21.14</t>
  </si>
  <si>
    <t>21.65</t>
  </si>
  <si>
    <t>32.48</t>
  </si>
  <si>
    <t>21.40</t>
  </si>
  <si>
    <t>32.10</t>
  </si>
  <si>
    <t>32.96</t>
  </si>
  <si>
    <t>22.53</t>
  </si>
  <si>
    <t>33.80</t>
  </si>
  <si>
    <t>23.86</t>
  </si>
  <si>
    <t>35.79</t>
  </si>
  <si>
    <t>25.11</t>
  </si>
  <si>
    <t>37.67</t>
  </si>
  <si>
    <t>40.50</t>
  </si>
  <si>
    <t>24.42</t>
  </si>
  <si>
    <t>28.61</t>
  </si>
  <si>
    <t>42.92</t>
  </si>
  <si>
    <t>29.30</t>
  </si>
  <si>
    <t>30.00</t>
  </si>
  <si>
    <t>24.73</t>
  </si>
  <si>
    <t>37.10</t>
  </si>
  <si>
    <t>39.41</t>
  </si>
  <si>
    <t>27.04</t>
  </si>
  <si>
    <t>40.56</t>
  </si>
  <si>
    <t>27.82</t>
  </si>
  <si>
    <t>41.73</t>
  </si>
  <si>
    <t>28.59</t>
  </si>
  <si>
    <t>29.02</t>
  </si>
  <si>
    <t>43.53</t>
  </si>
  <si>
    <t>29.87</t>
  </si>
  <si>
    <t>29.14</t>
  </si>
  <si>
    <t>32.89</t>
  </si>
  <si>
    <t>33.83</t>
  </si>
  <si>
    <t>34.77</t>
  </si>
  <si>
    <t>35.71</t>
  </si>
  <si>
    <t>36.65</t>
  </si>
  <si>
    <t>32.01</t>
  </si>
  <si>
    <t>35.11</t>
  </si>
  <si>
    <t>38.21</t>
  </si>
  <si>
    <t>39.24</t>
  </si>
  <si>
    <t>42.08</t>
  </si>
  <si>
    <t>DEN (LEO)</t>
  </si>
  <si>
    <t>18.36</t>
  </si>
  <si>
    <t>19.76</t>
  </si>
  <si>
    <t>19.77</t>
  </si>
  <si>
    <t>18.66</t>
  </si>
  <si>
    <t>13.33</t>
  </si>
  <si>
    <t>20.00</t>
  </si>
  <si>
    <t>14.51</t>
  </si>
  <si>
    <t>22.35</t>
  </si>
  <si>
    <t>22.94</t>
  </si>
  <si>
    <t>27.84</t>
  </si>
  <si>
    <t>19.00</t>
  </si>
  <si>
    <t>28.50</t>
  </si>
  <si>
    <t>19.44</t>
  </si>
  <si>
    <t>28.28</t>
  </si>
  <si>
    <t>32.00</t>
  </si>
  <si>
    <t>32.73</t>
  </si>
  <si>
    <t>30.80</t>
  </si>
  <si>
    <t>21.09</t>
  </si>
  <si>
    <t>31.64</t>
  </si>
  <si>
    <t>36.62</t>
  </si>
  <si>
    <t>22.89</t>
  </si>
  <si>
    <t>34.34</t>
  </si>
  <si>
    <t>35.25</t>
  </si>
  <si>
    <t>25.36</t>
  </si>
  <si>
    <t>38.04</t>
  </si>
  <si>
    <t>25.98</t>
  </si>
  <si>
    <t>38.97</t>
  </si>
  <si>
    <t>40.83</t>
  </si>
  <si>
    <t>36.09</t>
  </si>
  <si>
    <t>26.12</t>
  </si>
  <si>
    <t>26.81</t>
  </si>
  <si>
    <t>28.87</t>
  </si>
  <si>
    <t>26.64</t>
  </si>
  <si>
    <t>28.93</t>
  </si>
  <si>
    <t>40.37</t>
  </si>
  <si>
    <t>29.63</t>
  </si>
  <si>
    <t>37.04</t>
  </si>
  <si>
    <t>34.59</t>
  </si>
  <si>
    <t>38.66</t>
  </si>
  <si>
    <t>39.02</t>
  </si>
  <si>
    <t>DET (LEO)</t>
  </si>
  <si>
    <t>16.40</t>
  </si>
  <si>
    <t>18.59</t>
  </si>
  <si>
    <t>13.32</t>
  </si>
  <si>
    <t>20.01</t>
  </si>
  <si>
    <t>19.49</t>
  </si>
  <si>
    <t>21.42</t>
  </si>
  <si>
    <t>22.02</t>
  </si>
  <si>
    <t>22.62</t>
  </si>
  <si>
    <t>24.14</t>
  </si>
  <si>
    <t>26.16</t>
  </si>
  <si>
    <t>26.82</t>
  </si>
  <si>
    <t>27.11</t>
  </si>
  <si>
    <t>30.87</t>
  </si>
  <si>
    <t>22.59</t>
  </si>
  <si>
    <t>33.89</t>
  </si>
  <si>
    <t>21.34</t>
  </si>
  <si>
    <t>23.58</t>
  </si>
  <si>
    <t>37.07</t>
  </si>
  <si>
    <t>32.87</t>
  </si>
  <si>
    <t>25.04</t>
  </si>
  <si>
    <t>37.56</t>
  </si>
  <si>
    <t>41.31</t>
  </si>
  <si>
    <t>35.48</t>
  </si>
  <si>
    <t>39.65</t>
  </si>
  <si>
    <t>28.52</t>
  </si>
  <si>
    <t>42.78</t>
  </si>
  <si>
    <t>29.91</t>
  </si>
  <si>
    <t>24.65</t>
  </si>
  <si>
    <t>26.19</t>
  </si>
  <si>
    <t>26.96</t>
  </si>
  <si>
    <t>26.38</t>
  </si>
  <si>
    <t>39.57</t>
  </si>
  <si>
    <t>42.12</t>
  </si>
  <si>
    <t>30.63</t>
  </si>
  <si>
    <t>33.18</t>
  </si>
  <si>
    <t>30.92</t>
  </si>
  <si>
    <t>35.61</t>
  </si>
  <si>
    <t>30.88</t>
  </si>
  <si>
    <t>32.94</t>
  </si>
  <si>
    <t>38.09</t>
  </si>
  <si>
    <t>DFW (LEO)</t>
  </si>
  <si>
    <t>12.61</t>
  </si>
  <si>
    <t>12.98</t>
  </si>
  <si>
    <t>19.47</t>
  </si>
  <si>
    <t>19.68</t>
  </si>
  <si>
    <t>13.90</t>
  </si>
  <si>
    <t>20.85</t>
  </si>
  <si>
    <t>14.67</t>
  </si>
  <si>
    <t>22.01</t>
  </si>
  <si>
    <t>23.49</t>
  </si>
  <si>
    <t>25.46</t>
  </si>
  <si>
    <t>26.10</t>
  </si>
  <si>
    <t>26.76</t>
  </si>
  <si>
    <t>28.07</t>
  </si>
  <si>
    <t>19.05</t>
  </si>
  <si>
    <t>20.02</t>
  </si>
  <si>
    <t>31.50</t>
  </si>
  <si>
    <t>21.49</t>
  </si>
  <si>
    <t>32.24</t>
  </si>
  <si>
    <t>22.95</t>
  </si>
  <si>
    <t>35.24</t>
  </si>
  <si>
    <t>37.70</t>
  </si>
  <si>
    <t>21.93</t>
  </si>
  <si>
    <t>32.90</t>
  </si>
  <si>
    <t>23.01</t>
  </si>
  <si>
    <t>34.52</t>
  </si>
  <si>
    <t>26.40</t>
  </si>
  <si>
    <t>39.60</t>
  </si>
  <si>
    <t>26.49</t>
  </si>
  <si>
    <t>42.23</t>
  </si>
  <si>
    <t>31.46</t>
  </si>
  <si>
    <t>33.11</t>
  </si>
  <si>
    <t>36.47</t>
  </si>
  <si>
    <t>34.06</t>
  </si>
  <si>
    <t>38.06</t>
  </si>
  <si>
    <t>39.06</t>
  </si>
  <si>
    <t>36.02</t>
  </si>
  <si>
    <t>42.83</t>
  </si>
  <si>
    <t>45.68</t>
  </si>
  <si>
    <t>DV (LEO)</t>
  </si>
  <si>
    <t>17.68</t>
  </si>
  <si>
    <t>26.52</t>
  </si>
  <si>
    <t>20.31</t>
  </si>
  <si>
    <t>38.00</t>
  </si>
  <si>
    <t>21.75</t>
  </si>
  <si>
    <t>32.63</t>
  </si>
  <si>
    <t>22.39</t>
  </si>
  <si>
    <t>33.59</t>
  </si>
  <si>
    <t>23.67</t>
  </si>
  <si>
    <t>35.51</t>
  </si>
  <si>
    <t>24.31</t>
  </si>
  <si>
    <t>38.39</t>
  </si>
  <si>
    <t>26.87</t>
  </si>
  <si>
    <t>27.51</t>
  </si>
  <si>
    <t>35.07</t>
  </si>
  <si>
    <t>28.44</t>
  </si>
  <si>
    <t>32.75</t>
  </si>
  <si>
    <t>GL</t>
  </si>
  <si>
    <t>16.07</t>
  </si>
  <si>
    <t>16.74</t>
  </si>
  <si>
    <t>19.95</t>
  </si>
  <si>
    <t>13.66</t>
  </si>
  <si>
    <t>20.49</t>
  </si>
  <si>
    <t>14.02</t>
  </si>
  <si>
    <t>14.38</t>
  </si>
  <si>
    <t>21.57</t>
  </si>
  <si>
    <t>14.74</t>
  </si>
  <si>
    <t>22.64</t>
  </si>
  <si>
    <t>23.18</t>
  </si>
  <si>
    <t>14.52</t>
  </si>
  <si>
    <t>21.78</t>
  </si>
  <si>
    <t>23.00</t>
  </si>
  <si>
    <t>26.03</t>
  </si>
  <si>
    <t>27.24</t>
  </si>
  <si>
    <t>25.73</t>
  </si>
  <si>
    <t>26.42</t>
  </si>
  <si>
    <t>27.93</t>
  </si>
  <si>
    <t>22.14</t>
  </si>
  <si>
    <t>21.81</t>
  </si>
  <si>
    <t>22.37</t>
  </si>
  <si>
    <t>22.93</t>
  </si>
  <si>
    <t>23.48</t>
  </si>
  <si>
    <t>29.73</t>
  </si>
  <si>
    <t>20.43</t>
  </si>
  <si>
    <t>30.65</t>
  </si>
  <si>
    <t>32.51</t>
  </si>
  <si>
    <t>22.91</t>
  </si>
  <si>
    <t>34.37</t>
  </si>
  <si>
    <t>33.86</t>
  </si>
  <si>
    <t>26.67</t>
  </si>
  <si>
    <t>27.12</t>
  </si>
  <si>
    <t>27.87</t>
  </si>
  <si>
    <t>30.75</t>
  </si>
  <si>
    <t>33.72</t>
  </si>
  <si>
    <t>37.74</t>
  </si>
  <si>
    <t>41.28</t>
  </si>
  <si>
    <t>43.64</t>
  </si>
  <si>
    <t>41.81</t>
  </si>
  <si>
    <t>HAR (LEO)</t>
  </si>
  <si>
    <t>20.28</t>
  </si>
  <si>
    <t>22.34</t>
  </si>
  <si>
    <t>25.17</t>
  </si>
  <si>
    <t>25.86</t>
  </si>
  <si>
    <t>29.25</t>
  </si>
  <si>
    <t>29.94</t>
  </si>
  <si>
    <t>20.41</t>
  </si>
  <si>
    <t>20.88</t>
  </si>
  <si>
    <t>21.39</t>
  </si>
  <si>
    <t>36.20</t>
  </si>
  <si>
    <t>39.05</t>
  </si>
  <si>
    <t>40.01</t>
  </si>
  <si>
    <t>41.91</t>
  </si>
  <si>
    <t>39.17</t>
  </si>
  <si>
    <t>40.23</t>
  </si>
  <si>
    <t>29.64</t>
  </si>
  <si>
    <t>25.01</t>
  </si>
  <si>
    <t>37.52</t>
  </si>
  <si>
    <t>27.35</t>
  </si>
  <si>
    <t>41.03</t>
  </si>
  <si>
    <t>32.04</t>
  </si>
  <si>
    <t>29.35</t>
  </si>
  <si>
    <t>33.27</t>
  </si>
  <si>
    <t>40.73</t>
  </si>
  <si>
    <t>HB (LEO)</t>
  </si>
  <si>
    <t>30.31</t>
  </si>
  <si>
    <t>38.60</t>
  </si>
  <si>
    <t>43.20</t>
  </si>
  <si>
    <t>44.55</t>
  </si>
  <si>
    <t>HI (LEO)</t>
  </si>
  <si>
    <t>13.78</t>
  </si>
  <si>
    <t>21.24</t>
  </si>
  <si>
    <t>21.80</t>
  </si>
  <si>
    <t>15.95</t>
  </si>
  <si>
    <t>17.21</t>
  </si>
  <si>
    <t>30.06</t>
  </si>
  <si>
    <t>30.84</t>
  </si>
  <si>
    <t>20.57</t>
  </si>
  <si>
    <t>33.50</t>
  </si>
  <si>
    <t>22.92</t>
  </si>
  <si>
    <t>34.38</t>
  </si>
  <si>
    <t>23.51</t>
  </si>
  <si>
    <t>35.27</t>
  </si>
  <si>
    <t>38.79</t>
  </si>
  <si>
    <t>25.47</t>
  </si>
  <si>
    <t>26.13</t>
  </si>
  <si>
    <t>39.20</t>
  </si>
  <si>
    <t>40.17</t>
  </si>
  <si>
    <t>40.91</t>
  </si>
  <si>
    <t>28.09</t>
  </si>
  <si>
    <t>23.15</t>
  </si>
  <si>
    <t>34.73</t>
  </si>
  <si>
    <t>26.04</t>
  </si>
  <si>
    <t>29.65</t>
  </si>
  <si>
    <t>25.57</t>
  </si>
  <si>
    <t>40.74</t>
  </si>
  <si>
    <t>31.16</t>
  </si>
  <si>
    <t>33.43</t>
  </si>
  <si>
    <t>29.00</t>
  </si>
  <si>
    <t>36.73</t>
  </si>
  <si>
    <t>40.55</t>
  </si>
  <si>
    <t>42.87</t>
  </si>
  <si>
    <t>41.33</t>
  </si>
  <si>
    <t>42.71</t>
  </si>
  <si>
    <t>44.09</t>
  </si>
  <si>
    <t>HNT (LEO)</t>
  </si>
  <si>
    <t>15.86</t>
  </si>
  <si>
    <t>14.10</t>
  </si>
  <si>
    <t>15.89</t>
  </si>
  <si>
    <t>23.84</t>
  </si>
  <si>
    <t>16.31</t>
  </si>
  <si>
    <t>24.47</t>
  </si>
  <si>
    <t>26.97</t>
  </si>
  <si>
    <t>27.47</t>
  </si>
  <si>
    <t>20.19</t>
  </si>
  <si>
    <t>30.74</t>
  </si>
  <si>
    <t>23.11</t>
  </si>
  <si>
    <t>23.64</t>
  </si>
  <si>
    <t>35.46</t>
  </si>
  <si>
    <t>36.24</t>
  </si>
  <si>
    <t>22.25</t>
  </si>
  <si>
    <t>26.68</t>
  </si>
  <si>
    <t>40.02</t>
  </si>
  <si>
    <t>27.98</t>
  </si>
  <si>
    <t>25.22</t>
  </si>
  <si>
    <t>37.83</t>
  </si>
  <si>
    <t>27.06</t>
  </si>
  <si>
    <t>31.83</t>
  </si>
  <si>
    <t>28.89</t>
  </si>
  <si>
    <t>41.55</t>
  </si>
  <si>
    <t>43.86</t>
  </si>
  <si>
    <t>43.92</t>
  </si>
  <si>
    <t>45.29</t>
  </si>
  <si>
    <t>HOU (LEO)</t>
  </si>
  <si>
    <t>14.19</t>
  </si>
  <si>
    <t>28.53</t>
  </si>
  <si>
    <t>29.93</t>
  </si>
  <si>
    <t>20.42</t>
  </si>
  <si>
    <t>18.75</t>
  </si>
  <si>
    <t>35.16</t>
  </si>
  <si>
    <t>23.89</t>
  </si>
  <si>
    <t>35.84</t>
  </si>
  <si>
    <t>24.48</t>
  </si>
  <si>
    <t>36.72</t>
  </si>
  <si>
    <t>38.46</t>
  </si>
  <si>
    <t>41.90</t>
  </si>
  <si>
    <t>44.40</t>
  </si>
  <si>
    <t>40.77</t>
  </si>
  <si>
    <t>28.78</t>
  </si>
  <si>
    <t>30.02</t>
  </si>
  <si>
    <t>45.03</t>
  </si>
  <si>
    <t>32.67</t>
  </si>
  <si>
    <t>35.01</t>
  </si>
  <si>
    <t>41.67</t>
  </si>
  <si>
    <t>42.26</t>
  </si>
  <si>
    <t>IND (LEO)</t>
  </si>
  <si>
    <t>20.34</t>
  </si>
  <si>
    <t>15.69</t>
  </si>
  <si>
    <t>23.54</t>
  </si>
  <si>
    <t>27.26</t>
  </si>
  <si>
    <t>16.69</t>
  </si>
  <si>
    <t>29.21</t>
  </si>
  <si>
    <t>19.94</t>
  </si>
  <si>
    <t>30.60</t>
  </si>
  <si>
    <t>29.57</t>
  </si>
  <si>
    <t>21.79</t>
  </si>
  <si>
    <t>33.47</t>
  </si>
  <si>
    <t>23.34</t>
  </si>
  <si>
    <t>22.55</t>
  </si>
  <si>
    <t>23.13</t>
  </si>
  <si>
    <t>34.70</t>
  </si>
  <si>
    <t>25.44</t>
  </si>
  <si>
    <t>22.49</t>
  </si>
  <si>
    <t>39.50</t>
  </si>
  <si>
    <t>27.70</t>
  </si>
  <si>
    <t>28.56</t>
  </si>
  <si>
    <t>34.62</t>
  </si>
  <si>
    <t>31.38</t>
  </si>
  <si>
    <t>48.80</t>
  </si>
  <si>
    <t>KC (LEO)</t>
  </si>
  <si>
    <t>LA (LEO)</t>
  </si>
  <si>
    <t>20.54</t>
  </si>
  <si>
    <t>14.25</t>
  </si>
  <si>
    <t>21.38</t>
  </si>
  <si>
    <t>14.66</t>
  </si>
  <si>
    <t>21.99</t>
  </si>
  <si>
    <t>23.82</t>
  </si>
  <si>
    <t>26.84</t>
  </si>
  <si>
    <t>18.54</t>
  </si>
  <si>
    <t>20.09</t>
  </si>
  <si>
    <t>30.14</t>
  </si>
  <si>
    <t>21.12</t>
  </si>
  <si>
    <t>21.63</t>
  </si>
  <si>
    <t>32.45</t>
  </si>
  <si>
    <t>22.48</t>
  </si>
  <si>
    <t>23.12</t>
  </si>
  <si>
    <t>34.68</t>
  </si>
  <si>
    <t>40.68</t>
  </si>
  <si>
    <t>30.69</t>
  </si>
  <si>
    <t>37.94</t>
  </si>
  <si>
    <t>40.31</t>
  </si>
  <si>
    <t>27.67</t>
  </si>
  <si>
    <t>42.69</t>
  </si>
  <si>
    <t>43.88</t>
  </si>
  <si>
    <t>30.83</t>
  </si>
  <si>
    <t>28.81</t>
  </si>
  <si>
    <t>41.78</t>
  </si>
  <si>
    <t>LR (LEO)</t>
  </si>
  <si>
    <t>18.53</t>
  </si>
  <si>
    <t>27.80</t>
  </si>
  <si>
    <t>25.67</t>
  </si>
  <si>
    <t>27.74</t>
  </si>
  <si>
    <t>25.37</t>
  </si>
  <si>
    <t>37.49</t>
  </si>
  <si>
    <t>25.54</t>
  </si>
  <si>
    <t>38.31</t>
  </si>
  <si>
    <t>25.08</t>
  </si>
  <si>
    <t>39.78</t>
  </si>
  <si>
    <t>42.05</t>
  </si>
  <si>
    <t>43.25</t>
  </si>
  <si>
    <t>LV (LEO)</t>
  </si>
  <si>
    <t>36.51</t>
  </si>
  <si>
    <t>22.70</t>
  </si>
  <si>
    <t>25.07</t>
  </si>
  <si>
    <t>37.61</t>
  </si>
  <si>
    <t>27.42</t>
  </si>
  <si>
    <t>28.99</t>
  </si>
  <si>
    <t>27.61</t>
  </si>
  <si>
    <t>28.47</t>
  </si>
  <si>
    <t>31.28</t>
  </si>
  <si>
    <t>38.63</t>
  </si>
  <si>
    <t>40.53</t>
  </si>
  <si>
    <t>MFL (LEO)</t>
  </si>
  <si>
    <t>38.51</t>
  </si>
  <si>
    <t>34.65</t>
  </si>
  <si>
    <t>MIL (LEO)</t>
  </si>
  <si>
    <t>13.01</t>
  </si>
  <si>
    <t>19.52</t>
  </si>
  <si>
    <t>22.10</t>
  </si>
  <si>
    <t>15.32</t>
  </si>
  <si>
    <t>28.73</t>
  </si>
  <si>
    <t>25.80</t>
  </si>
  <si>
    <t>20.06</t>
  </si>
  <si>
    <t>31.53</t>
  </si>
  <si>
    <t>29.66</t>
  </si>
  <si>
    <t>32.07</t>
  </si>
  <si>
    <t>24.58</t>
  </si>
  <si>
    <t>36.87</t>
  </si>
  <si>
    <t>21.45</t>
  </si>
  <si>
    <t>33.96</t>
  </si>
  <si>
    <t>37.53</t>
  </si>
  <si>
    <t>26.21</t>
  </si>
  <si>
    <t>39.32</t>
  </si>
  <si>
    <t>25.16</t>
  </si>
  <si>
    <t>41.30</t>
  </si>
  <si>
    <t>32.99</t>
  </si>
  <si>
    <t>43.29</t>
  </si>
  <si>
    <t>MSP (LEO)</t>
  </si>
  <si>
    <t>13.54</t>
  </si>
  <si>
    <t>28.64</t>
  </si>
  <si>
    <t>30.11</t>
  </si>
  <si>
    <t>20.55</t>
  </si>
  <si>
    <t>21.04</t>
  </si>
  <si>
    <t>31.56</t>
  </si>
  <si>
    <t>31.22</t>
  </si>
  <si>
    <t>35.31</t>
  </si>
  <si>
    <t>24.64</t>
  </si>
  <si>
    <t>23.19</t>
  </si>
  <si>
    <t>34.79</t>
  </si>
  <si>
    <t>26.85</t>
  </si>
  <si>
    <t>40.28</t>
  </si>
  <si>
    <t>23.74</t>
  </si>
  <si>
    <t>25.77</t>
  </si>
  <si>
    <t>42.48</t>
  </si>
  <si>
    <t>27.79</t>
  </si>
  <si>
    <t>41.69</t>
  </si>
  <si>
    <t>39.83</t>
  </si>
  <si>
    <t>41.07</t>
  </si>
  <si>
    <t>42.32</t>
  </si>
  <si>
    <t>28.32</t>
  </si>
  <si>
    <t>38.14</t>
  </si>
  <si>
    <t>39.15</t>
  </si>
  <si>
    <t>46.92</t>
  </si>
  <si>
    <t>NY (LEO)</t>
  </si>
  <si>
    <t>19.31</t>
  </si>
  <si>
    <t>14.20</t>
  </si>
  <si>
    <t>14.42</t>
  </si>
  <si>
    <t>34.41</t>
  </si>
  <si>
    <t>33.24</t>
  </si>
  <si>
    <t>26.00</t>
  </si>
  <si>
    <t>39.00</t>
  </si>
  <si>
    <t>41.93</t>
  </si>
  <si>
    <t>26.01</t>
  </si>
  <si>
    <t>28.90</t>
  </si>
  <si>
    <t>43.35</t>
  </si>
  <si>
    <t>45.26</t>
  </si>
  <si>
    <t>28.80</t>
  </si>
  <si>
    <t>35.28</t>
  </si>
  <si>
    <t>41.70</t>
  </si>
  <si>
    <t>41.01</t>
  </si>
  <si>
    <t>44.85</t>
  </si>
  <si>
    <t>PB (LEO)</t>
  </si>
  <si>
    <t>20.77</t>
  </si>
  <si>
    <t>35.40</t>
  </si>
  <si>
    <t>PHL (LEO)</t>
  </si>
  <si>
    <t>13.25</t>
  </si>
  <si>
    <t>13.64</t>
  </si>
  <si>
    <t>20.46</t>
  </si>
  <si>
    <t>16.25</t>
  </si>
  <si>
    <t>33.29</t>
  </si>
  <si>
    <t>22.07</t>
  </si>
  <si>
    <t>33.93</t>
  </si>
  <si>
    <t>24.60</t>
  </si>
  <si>
    <t>36.90</t>
  </si>
  <si>
    <t>26.44</t>
  </si>
  <si>
    <t>39.66</t>
  </si>
  <si>
    <t>27.34</t>
  </si>
  <si>
    <t>42.81</t>
  </si>
  <si>
    <t>42.63</t>
  </si>
  <si>
    <t>32.36</t>
  </si>
  <si>
    <t>PIT (LEO)</t>
  </si>
  <si>
    <t>12.50</t>
  </si>
  <si>
    <t>18.29</t>
  </si>
  <si>
    <t>24.23</t>
  </si>
  <si>
    <t>25.24</t>
  </si>
  <si>
    <t>22.18</t>
  </si>
  <si>
    <t>36.21</t>
  </si>
  <si>
    <t>35.76</t>
  </si>
  <si>
    <t>29.88</t>
  </si>
  <si>
    <t>30.76</t>
  </si>
  <si>
    <t>33.40</t>
  </si>
  <si>
    <t>34.28</t>
  </si>
  <si>
    <t>35.73</t>
  </si>
  <si>
    <t>36.69</t>
  </si>
  <si>
    <t>38.19</t>
  </si>
  <si>
    <t>43.98</t>
  </si>
  <si>
    <t>45.14</t>
  </si>
  <si>
    <t>POR (LEO)</t>
  </si>
  <si>
    <t>14.63</t>
  </si>
  <si>
    <t>21.95</t>
  </si>
  <si>
    <t>29.28</t>
  </si>
  <si>
    <t>19.48</t>
  </si>
  <si>
    <t>20.94</t>
  </si>
  <si>
    <t>31.41</t>
  </si>
  <si>
    <t>32.15</t>
  </si>
  <si>
    <t>33.51</t>
  </si>
  <si>
    <t>24.90</t>
  </si>
  <si>
    <t>37.35</t>
  </si>
  <si>
    <t>41.48</t>
  </si>
  <si>
    <t>30.64</t>
  </si>
  <si>
    <t>34.54</t>
  </si>
  <si>
    <t>31.96</t>
  </si>
  <si>
    <t>PX (LEO)</t>
  </si>
  <si>
    <t>14.57</t>
  </si>
  <si>
    <t>24.00</t>
  </si>
  <si>
    <t>24.63</t>
  </si>
  <si>
    <t>21.22</t>
  </si>
  <si>
    <t>32.70</t>
  </si>
  <si>
    <t>35.36</t>
  </si>
  <si>
    <t>31.24</t>
  </si>
  <si>
    <t>29.99</t>
  </si>
  <si>
    <t>35.86</t>
  </si>
  <si>
    <t>38.34</t>
  </si>
  <si>
    <t>42.98</t>
  </si>
  <si>
    <t>RA (LEO)</t>
  </si>
  <si>
    <t>15.56</t>
  </si>
  <si>
    <t>23.52</t>
  </si>
  <si>
    <t>26.07</t>
  </si>
  <si>
    <t>19.99</t>
  </si>
  <si>
    <t>21.41</t>
  </si>
  <si>
    <t>21.83</t>
  </si>
  <si>
    <t>33.54</t>
  </si>
  <si>
    <t>23.96</t>
  </si>
  <si>
    <t>35.94</t>
  </si>
  <si>
    <t>36.60</t>
  </si>
  <si>
    <t>29.84</t>
  </si>
  <si>
    <t>43.28</t>
  </si>
  <si>
    <t>RCH (LEO)</t>
  </si>
  <si>
    <t>14.15</t>
  </si>
  <si>
    <t>18.88</t>
  </si>
  <si>
    <t>24.24</t>
  </si>
  <si>
    <t>40.16</t>
  </si>
  <si>
    <t>37.97</t>
  </si>
  <si>
    <t>25.55</t>
  </si>
  <si>
    <t>29.90</t>
  </si>
  <si>
    <t>34.30</t>
  </si>
  <si>
    <t>29.95</t>
  </si>
  <si>
    <t>44.07</t>
  </si>
  <si>
    <t>RUS (LEO)</t>
  </si>
  <si>
    <t>16.58</t>
  </si>
  <si>
    <t>40.46</t>
  </si>
  <si>
    <t>SAC (LEO)</t>
  </si>
  <si>
    <t>13.29</t>
  </si>
  <si>
    <t>24.45</t>
  </si>
  <si>
    <t>26.53</t>
  </si>
  <si>
    <t>39.80</t>
  </si>
  <si>
    <t>41.00</t>
  </si>
  <si>
    <t>42.14</t>
  </si>
  <si>
    <t>40.26</t>
  </si>
  <si>
    <t>28.51</t>
  </si>
  <si>
    <t>42.77</t>
  </si>
  <si>
    <t>34.17</t>
  </si>
  <si>
    <t>45.00</t>
  </si>
  <si>
    <t>SD (LEO)</t>
  </si>
  <si>
    <t>21.48</t>
  </si>
  <si>
    <t>41.42</t>
  </si>
  <si>
    <t>30.97</t>
  </si>
  <si>
    <t>59.11</t>
  </si>
  <si>
    <t>SEA (LEO)</t>
  </si>
  <si>
    <t>13.44</t>
  </si>
  <si>
    <t>14.43</t>
  </si>
  <si>
    <t>24.39</t>
  </si>
  <si>
    <t>25.71</t>
  </si>
  <si>
    <t>28.86</t>
  </si>
  <si>
    <t>20.97</t>
  </si>
  <si>
    <t>30.94</t>
  </si>
  <si>
    <t>SF (LEO)</t>
  </si>
  <si>
    <t>20.98</t>
  </si>
  <si>
    <t>31.47</t>
  </si>
  <si>
    <t>32.93</t>
  </si>
  <si>
    <t>24.51</t>
  </si>
  <si>
    <t>41.36</t>
  </si>
  <si>
    <t>25.96</t>
  </si>
  <si>
    <t>38.94</t>
  </si>
  <si>
    <t>45.54</t>
  </si>
  <si>
    <t>41.61</t>
  </si>
  <si>
    <t>46.65</t>
  </si>
  <si>
    <t>47.36</t>
  </si>
  <si>
    <t>36.81</t>
  </si>
  <si>
    <t>SL (LEO)</t>
  </si>
  <si>
    <t>TU (LEO)</t>
  </si>
  <si>
    <t>Locality Pay Area</t>
  </si>
  <si>
    <t>Locality Code</t>
  </si>
  <si>
    <t>AL</t>
  </si>
  <si>
    <t>AQ</t>
  </si>
  <si>
    <t>ATL</t>
  </si>
  <si>
    <t>AU</t>
  </si>
  <si>
    <t>BOS</t>
  </si>
  <si>
    <t>BU</t>
  </si>
  <si>
    <t>CT</t>
  </si>
  <si>
    <t>CHI</t>
  </si>
  <si>
    <t>CIN</t>
  </si>
  <si>
    <t>CLE</t>
  </si>
  <si>
    <t>CS</t>
  </si>
  <si>
    <t>COL</t>
  </si>
  <si>
    <t>DFW</t>
  </si>
  <si>
    <t>DV</t>
  </si>
  <si>
    <t>DAY</t>
  </si>
  <si>
    <t>DEN</t>
  </si>
  <si>
    <t>DET</t>
  </si>
  <si>
    <t>HB</t>
  </si>
  <si>
    <t>HAR</t>
  </si>
  <si>
    <t>HOU</t>
  </si>
  <si>
    <t>HNT</t>
  </si>
  <si>
    <t>IND</t>
  </si>
  <si>
    <t>KC</t>
  </si>
  <si>
    <t>LR</t>
  </si>
  <si>
    <t>LV</t>
  </si>
  <si>
    <t>LA</t>
  </si>
  <si>
    <t>MFL</t>
  </si>
  <si>
    <t>MIL</t>
  </si>
  <si>
    <t>MSP</t>
  </si>
  <si>
    <t>NY</t>
  </si>
  <si>
    <t>PB</t>
  </si>
  <si>
    <t>PHL</t>
  </si>
  <si>
    <t>PX</t>
  </si>
  <si>
    <t>PIT</t>
  </si>
  <si>
    <t>POR</t>
  </si>
  <si>
    <t>RA</t>
  </si>
  <si>
    <t>RUS</t>
  </si>
  <si>
    <t>RCH</t>
  </si>
  <si>
    <t>SAC</t>
  </si>
  <si>
    <t>SD</t>
  </si>
  <si>
    <t>SF</t>
  </si>
  <si>
    <t>SEA</t>
  </si>
  <si>
    <t>SL</t>
  </si>
  <si>
    <t>AK</t>
  </si>
  <si>
    <t>HI</t>
  </si>
  <si>
    <t>TU</t>
  </si>
  <si>
    <t>DCB</t>
  </si>
  <si>
    <t>Both Match</t>
  </si>
  <si>
    <t>ES-IV Value</t>
  </si>
  <si>
    <t>GS-15/10</t>
  </si>
  <si>
    <r>
      <t xml:space="preserve">Future </t>
    </r>
    <r>
      <rPr>
        <b/>
        <sz val="10"/>
        <color rgb="FFFF0000"/>
        <rFont val="Calibri"/>
        <family val="2"/>
        <scheme val="minor"/>
      </rPr>
      <t>BASE</t>
    </r>
    <r>
      <rPr>
        <b/>
        <sz val="10"/>
        <color theme="1"/>
        <rFont val="Calibri"/>
        <family val="2"/>
        <scheme val="minor"/>
      </rPr>
      <t xml:space="preserve"> Salary Estimator (For High 3-Year Average Amount)</t>
    </r>
  </si>
  <si>
    <r>
      <t xml:space="preserve">Average Annual </t>
    </r>
    <r>
      <rPr>
        <b/>
        <u/>
        <sz val="10"/>
        <color theme="1"/>
        <rFont val="Calibri"/>
        <family val="2"/>
        <scheme val="minor"/>
      </rPr>
      <t>Base</t>
    </r>
    <r>
      <rPr>
        <sz val="10"/>
        <color theme="1"/>
        <rFont val="Calibri"/>
        <family val="2"/>
        <scheme val="minor"/>
      </rPr>
      <t xml:space="preserve"> Pay Raise:</t>
    </r>
  </si>
  <si>
    <r>
      <t xml:space="preserve">Current </t>
    </r>
    <r>
      <rPr>
        <b/>
        <u/>
        <sz val="10"/>
        <color theme="1"/>
        <rFont val="Calibri"/>
        <family val="2"/>
        <scheme val="minor"/>
      </rPr>
      <t>Base</t>
    </r>
    <r>
      <rPr>
        <sz val="10"/>
        <color theme="1"/>
        <rFont val="Calibri"/>
        <family val="2"/>
        <scheme val="minor"/>
      </rPr>
      <t xml:space="preserve"> Pay Hourly Rate:</t>
    </r>
  </si>
  <si>
    <r>
      <t xml:space="preserve">Current </t>
    </r>
    <r>
      <rPr>
        <b/>
        <u/>
        <sz val="10"/>
        <color theme="1"/>
        <rFont val="Calibri"/>
        <family val="2"/>
        <scheme val="minor"/>
      </rPr>
      <t>Base</t>
    </r>
    <r>
      <rPr>
        <sz val="10"/>
        <color theme="1"/>
        <rFont val="Calibri"/>
        <family val="2"/>
        <scheme val="minor"/>
      </rPr>
      <t xml:space="preserve"> Pay SOT Rate:</t>
    </r>
  </si>
  <si>
    <t>years</t>
  </si>
  <si>
    <t>28.72</t>
  </si>
  <si>
    <t>43.08</t>
  </si>
  <si>
    <t>44.16</t>
  </si>
  <si>
    <t>41.75</t>
  </si>
  <si>
    <t>42.15</t>
  </si>
  <si>
    <t>43.47</t>
  </si>
  <si>
    <t>33.37</t>
  </si>
  <si>
    <t>13.80</t>
  </si>
  <si>
    <t>15.98</t>
  </si>
  <si>
    <t>20.61</t>
  </si>
  <si>
    <t>27.48</t>
  </si>
  <si>
    <t>37.76</t>
  </si>
  <si>
    <t>41.40</t>
  </si>
  <si>
    <t>21.11</t>
  </si>
  <si>
    <t>38.70</t>
  </si>
  <si>
    <t>27.10</t>
  </si>
  <si>
    <t>40.65</t>
  </si>
  <si>
    <t>13.61</t>
  </si>
  <si>
    <t>13.99</t>
  </si>
  <si>
    <t>20.99</t>
  </si>
  <si>
    <t>15.16</t>
  </si>
  <si>
    <t>24.54</t>
  </si>
  <si>
    <t>39.63</t>
  </si>
  <si>
    <t>42.53</t>
  </si>
  <si>
    <t>39.34</t>
  </si>
  <si>
    <t>46.01</t>
  </si>
  <si>
    <t>48.89</t>
  </si>
  <si>
    <t>22.99</t>
  </si>
  <si>
    <t>28.29</t>
  </si>
  <si>
    <t>33.53</t>
  </si>
  <si>
    <t>42.99</t>
  </si>
  <si>
    <t>12.75</t>
  </si>
  <si>
    <t>12.95</t>
  </si>
  <si>
    <t>19.43</t>
  </si>
  <si>
    <t>24.84</t>
  </si>
  <si>
    <t>39.87</t>
  </si>
  <si>
    <t>40.58</t>
  </si>
  <si>
    <t>40.43</t>
  </si>
  <si>
    <t>42.80</t>
  </si>
  <si>
    <t>44.00</t>
  </si>
  <si>
    <t>45.71</t>
  </si>
  <si>
    <t>46.80</t>
  </si>
  <si>
    <t>26.14</t>
  </si>
  <si>
    <t>39.21</t>
  </si>
  <si>
    <t>31.15</t>
  </si>
  <si>
    <t>14.71</t>
  </si>
  <si>
    <t>22.56</t>
  </si>
  <si>
    <t>33.84</t>
  </si>
  <si>
    <t>28.66</t>
  </si>
  <si>
    <t>26.18</t>
  </si>
  <si>
    <t>39.27</t>
  </si>
  <si>
    <t>42.84</t>
  </si>
  <si>
    <t>29.92</t>
  </si>
  <si>
    <t>36.67</t>
  </si>
  <si>
    <t>40.29</t>
  </si>
  <si>
    <t>40.67</t>
  </si>
  <si>
    <t>41.52</t>
  </si>
  <si>
    <t>41.49</t>
  </si>
  <si>
    <t>30.01</t>
  </si>
  <si>
    <t>39.51</t>
  </si>
  <si>
    <t>45.50</t>
  </si>
  <si>
    <t>14.65</t>
  </si>
  <si>
    <t>24.02</t>
  </si>
  <si>
    <t>32.25</t>
  </si>
  <si>
    <t>38.38</t>
  </si>
  <si>
    <t>45.63</t>
  </si>
  <si>
    <t>27.44</t>
  </si>
  <si>
    <t>41.16</t>
  </si>
  <si>
    <t>27.01</t>
  </si>
  <si>
    <t>32.68</t>
  </si>
  <si>
    <t>37.63</t>
  </si>
  <si>
    <t>12.55</t>
  </si>
  <si>
    <t>45.32</t>
  </si>
  <si>
    <t>37.92</t>
  </si>
  <si>
    <t>20.92</t>
  </si>
  <si>
    <t>43.07</t>
  </si>
  <si>
    <t>32.59</t>
  </si>
  <si>
    <t>39.47</t>
  </si>
  <si>
    <t>14.05</t>
  </si>
  <si>
    <t>17.65</t>
  </si>
  <si>
    <t>18.28</t>
  </si>
  <si>
    <t>18.79</t>
  </si>
  <si>
    <t>32.40</t>
  </si>
  <si>
    <t>22.17</t>
  </si>
  <si>
    <t>33.26</t>
  </si>
  <si>
    <t>22.81</t>
  </si>
  <si>
    <t>36.04</t>
  </si>
  <si>
    <t>41.21</t>
  </si>
  <si>
    <t>42.59</t>
  </si>
  <si>
    <t>44.46</t>
  </si>
  <si>
    <t>13.28</t>
  </si>
  <si>
    <t>19.92</t>
  </si>
  <si>
    <t>21.92</t>
  </si>
  <si>
    <t>23.10</t>
  </si>
  <si>
    <t>39.11</t>
  </si>
  <si>
    <t>35.74</t>
  </si>
  <si>
    <t>14.21</t>
  </si>
  <si>
    <t>19.20</t>
  </si>
  <si>
    <t>19.45</t>
  </si>
  <si>
    <t>30.57</t>
  </si>
  <si>
    <t>42.86</t>
  </si>
  <si>
    <t>29.50</t>
  </si>
  <si>
    <t>35.44</t>
  </si>
  <si>
    <t>23.95</t>
  </si>
  <si>
    <t>35.93</t>
  </si>
  <si>
    <t>25.75</t>
  </si>
  <si>
    <t>46.32</t>
  </si>
  <si>
    <t>49.76</t>
  </si>
  <si>
    <t>39.42</t>
  </si>
  <si>
    <t>46.34</t>
  </si>
  <si>
    <t>27.85</t>
  </si>
  <si>
    <t>43.43</t>
  </si>
  <si>
    <t>34.87</t>
  </si>
  <si>
    <t>44.61</t>
  </si>
  <si>
    <t>16.28</t>
  </si>
  <si>
    <t>43.49</t>
  </si>
  <si>
    <t>31.49</t>
  </si>
  <si>
    <t>42.57</t>
  </si>
  <si>
    <t>43.79</t>
  </si>
  <si>
    <t>44.34</t>
  </si>
  <si>
    <t>30.58</t>
  </si>
  <si>
    <t>46.76</t>
  </si>
  <si>
    <t>15.67</t>
  </si>
  <si>
    <t>20.44</t>
  </si>
  <si>
    <t>30.66</t>
  </si>
  <si>
    <t>21.28</t>
  </si>
  <si>
    <t>21.94</t>
  </si>
  <si>
    <t>32.91</t>
  </si>
  <si>
    <t>24.88</t>
  </si>
  <si>
    <t>31.75</t>
  </si>
  <si>
    <t>14.95</t>
  </si>
  <si>
    <t>22.97</t>
  </si>
  <si>
    <t>41.25</t>
  </si>
  <si>
    <t>43.41</t>
  </si>
  <si>
    <t>43.52</t>
  </si>
  <si>
    <t>36.68</t>
  </si>
  <si>
    <t>42.36</t>
  </si>
  <si>
    <t>37.78</t>
  </si>
  <si>
    <t>44.93</t>
  </si>
  <si>
    <t>49.77</t>
  </si>
  <si>
    <t>20.87</t>
  </si>
  <si>
    <t>42.33</t>
  </si>
  <si>
    <t>42.96</t>
  </si>
  <si>
    <t>34.33</t>
  </si>
  <si>
    <t>40.19</t>
  </si>
  <si>
    <t>41.34</t>
  </si>
  <si>
    <t>13.70</t>
  </si>
  <si>
    <t>40.41</t>
  </si>
  <si>
    <t>44.99</t>
  </si>
  <si>
    <t>15.13</t>
  </si>
  <si>
    <t>32.13</t>
  </si>
  <si>
    <t>41.96</t>
  </si>
  <si>
    <t>55.97</t>
  </si>
  <si>
    <t>43.77</t>
  </si>
  <si>
    <t>34.27</t>
  </si>
  <si>
    <t>43.56</t>
  </si>
  <si>
    <t>30.25</t>
  </si>
  <si>
    <t>35.80</t>
  </si>
  <si>
    <t>37.75</t>
  </si>
  <si>
    <r>
      <t xml:space="preserve">Ave Interest Rate of Return </t>
    </r>
    <r>
      <rPr>
        <b/>
        <sz val="10"/>
        <color rgb="FFFF0000"/>
        <rFont val="Calibri"/>
        <family val="2"/>
        <scheme val="minor"/>
      </rPr>
      <t>(Annual)</t>
    </r>
    <r>
      <rPr>
        <sz val="10"/>
        <color theme="1"/>
        <rFont val="Calibri"/>
        <family val="2"/>
        <scheme val="minor"/>
      </rPr>
      <t xml:space="preserve"> where TSP Funds are Invested After Retirement:</t>
    </r>
  </si>
  <si>
    <r>
      <t xml:space="preserve">Estimated </t>
    </r>
    <r>
      <rPr>
        <b/>
        <sz val="10"/>
        <color rgb="FFFF0000"/>
        <rFont val="Calibri"/>
        <family val="2"/>
        <scheme val="minor"/>
      </rPr>
      <t>(Annual)</t>
    </r>
    <r>
      <rPr>
        <sz val="10"/>
        <color theme="1"/>
        <rFont val="Calibri"/>
        <family val="2"/>
        <scheme val="minor"/>
      </rPr>
      <t xml:space="preserve"> Interest Rate of Return </t>
    </r>
    <r>
      <rPr>
        <b/>
        <sz val="10"/>
        <color rgb="FFFF0000"/>
        <rFont val="Calibri"/>
        <family val="2"/>
        <scheme val="minor"/>
      </rPr>
      <t>(Annual Rate of Return)</t>
    </r>
    <r>
      <rPr>
        <sz val="10"/>
        <color theme="1"/>
        <rFont val="Calibri"/>
        <family val="2"/>
        <scheme val="minor"/>
      </rPr>
      <t>:</t>
    </r>
  </si>
  <si>
    <t>Retirement Websites</t>
  </si>
  <si>
    <t>Government Retirement Benefits</t>
  </si>
  <si>
    <t>https://platform.grbinc.com/</t>
  </si>
  <si>
    <t>Social Security Adminstration</t>
  </si>
  <si>
    <t>https://www.ssa.gov/myaccount/</t>
  </si>
  <si>
    <t>Thrift Savings Plan</t>
  </si>
  <si>
    <t>https://www.tsp.gov/index.html</t>
  </si>
  <si>
    <t>National Finance Center</t>
  </si>
  <si>
    <t>https://www.nfc.usda.gov/epps/</t>
  </si>
  <si>
    <t>Federal News Radio</t>
  </si>
  <si>
    <t>http://federalnewsradio.com/</t>
  </si>
  <si>
    <t>My Federal Retirement</t>
  </si>
  <si>
    <t>http://www.myfederalretirement.com/</t>
  </si>
  <si>
    <t>FedSmith.com</t>
  </si>
  <si>
    <t>https://www.fedsmith.com/</t>
  </si>
  <si>
    <t>Federal Times</t>
  </si>
  <si>
    <t>http://www.federaltimes.com/</t>
  </si>
  <si>
    <t>Federal Soup</t>
  </si>
  <si>
    <t>https://federalsoup.com/home.aspx</t>
  </si>
  <si>
    <t>Ending Balance</t>
  </si>
  <si>
    <t>Bal After W/D</t>
  </si>
  <si>
    <t>Distribution Period</t>
  </si>
  <si>
    <t>TSP Required Minimum Disbursements (RMDs)</t>
  </si>
  <si>
    <t>Minimum Disbursement</t>
  </si>
  <si>
    <t>Voluntary Annual Withdrawal</t>
  </si>
  <si>
    <t>Required Minimum Disbursement</t>
  </si>
  <si>
    <t>RAS $$</t>
  </si>
  <si>
    <t>Created by John Gutsmiedl</t>
  </si>
  <si>
    <t>14.06</t>
  </si>
  <si>
    <t>15.05</t>
  </si>
  <si>
    <t>15.47</t>
  </si>
  <si>
    <t>28.36</t>
  </si>
  <si>
    <t>42.54</t>
  </si>
  <si>
    <t>27.86</t>
  </si>
  <si>
    <t>29.32</t>
  </si>
  <si>
    <t>29.23</t>
  </si>
  <si>
    <t>43.85</t>
  </si>
  <si>
    <t>43.05</t>
  </si>
  <si>
    <t>34.72</t>
  </si>
  <si>
    <t>21.01</t>
  </si>
  <si>
    <t>32.35</t>
  </si>
  <si>
    <t>33.25</t>
  </si>
  <si>
    <t>16.16</t>
  </si>
  <si>
    <t>14.75</t>
  </si>
  <si>
    <t>16.62</t>
  </si>
  <si>
    <t>30.10</t>
  </si>
  <si>
    <t>32.44</t>
  </si>
  <si>
    <t>28.57</t>
  </si>
  <si>
    <t>33.04</t>
  </si>
  <si>
    <t>34.83</t>
  </si>
  <si>
    <t>32.38</t>
  </si>
  <si>
    <t>38.26</t>
  </si>
  <si>
    <t>52.88</t>
  </si>
  <si>
    <t>21.85</t>
  </si>
  <si>
    <t>40.59</t>
  </si>
  <si>
    <t>39.38</t>
  </si>
  <si>
    <t>43.91</t>
  </si>
  <si>
    <t>14.87</t>
  </si>
  <si>
    <t>17.18</t>
  </si>
  <si>
    <t>19.96</t>
  </si>
  <si>
    <t>27.40</t>
  </si>
  <si>
    <t>41.10</t>
  </si>
  <si>
    <t>40.47</t>
  </si>
  <si>
    <t>33.31</t>
  </si>
  <si>
    <t>46.52</t>
  </si>
  <si>
    <t>13.98</t>
  </si>
  <si>
    <t>30.59</t>
  </si>
  <si>
    <t>36.29</t>
  </si>
  <si>
    <t>36.77</t>
  </si>
  <si>
    <t>32.32</t>
  </si>
  <si>
    <t>46.19</t>
  </si>
  <si>
    <t>12.42</t>
  </si>
  <si>
    <t>15.27</t>
  </si>
  <si>
    <t>31.20</t>
  </si>
  <si>
    <t>22.29</t>
  </si>
  <si>
    <t>42.21</t>
  </si>
  <si>
    <t>42.20</t>
  </si>
  <si>
    <t>28.55</t>
  </si>
  <si>
    <t>42.62</t>
  </si>
  <si>
    <t>43.44</t>
  </si>
  <si>
    <t>62.39</t>
  </si>
  <si>
    <t>13.18</t>
  </si>
  <si>
    <t>15.30</t>
  </si>
  <si>
    <t>23.32</t>
  </si>
  <si>
    <t>34.98</t>
  </si>
  <si>
    <t>23.38</t>
  </si>
  <si>
    <t>24.37</t>
  </si>
  <si>
    <t>36.56</t>
  </si>
  <si>
    <t>42.27</t>
  </si>
  <si>
    <t>28.60</t>
  </si>
  <si>
    <t>42.90</t>
  </si>
  <si>
    <t>32.80</t>
  </si>
  <si>
    <t>35.62</t>
  </si>
  <si>
    <t>38.67</t>
  </si>
  <si>
    <t>18.19</t>
  </si>
  <si>
    <t>28.33</t>
  </si>
  <si>
    <t>42.50</t>
  </si>
  <si>
    <t>32.26</t>
  </si>
  <si>
    <t>13.13</t>
  </si>
  <si>
    <t>31.48</t>
  </si>
  <si>
    <t>35.08</t>
  </si>
  <si>
    <t>37.55</t>
  </si>
  <si>
    <t>35.53</t>
  </si>
  <si>
    <t>37.90</t>
  </si>
  <si>
    <t>49.29</t>
  </si>
  <si>
    <t>43.68</t>
  </si>
  <si>
    <t>14.27</t>
  </si>
  <si>
    <t>26.47</t>
  </si>
  <si>
    <t>33.09</t>
  </si>
  <si>
    <t>30.07</t>
  </si>
  <si>
    <t>33.71</t>
  </si>
  <si>
    <t>48.51</t>
  </si>
  <si>
    <t>14.44</t>
  </si>
  <si>
    <t>23.78</t>
  </si>
  <si>
    <t>43.61</t>
  </si>
  <si>
    <t>32.33</t>
  </si>
  <si>
    <t>41.29</t>
  </si>
  <si>
    <t>13.93</t>
  </si>
  <si>
    <t>19.86</t>
  </si>
  <si>
    <t>44.82</t>
  </si>
  <si>
    <t>43.33</t>
  </si>
  <si>
    <t>49.71</t>
  </si>
  <si>
    <t>15.26</t>
  </si>
  <si>
    <t>31.09</t>
  </si>
  <si>
    <t>15.72</t>
  </si>
  <si>
    <t>31.98</t>
  </si>
  <si>
    <t>46.38</t>
  </si>
  <si>
    <t>26.32</t>
  </si>
  <si>
    <t>38.88</t>
  </si>
  <si>
    <t>19.42</t>
  </si>
  <si>
    <t>29.13</t>
  </si>
  <si>
    <t>22.42</t>
  </si>
  <si>
    <t>28.54</t>
  </si>
  <si>
    <t>31.36</t>
  </si>
  <si>
    <t>50.37</t>
  </si>
  <si>
    <t>25.78</t>
  </si>
  <si>
    <t>36.58</t>
  </si>
  <si>
    <t>42.09</t>
  </si>
  <si>
    <t>14.70</t>
  </si>
  <si>
    <t>16.13</t>
  </si>
  <si>
    <t>39.68</t>
  </si>
  <si>
    <t>26.29</t>
  </si>
  <si>
    <t>38.50</t>
  </si>
  <si>
    <t>16.14</t>
  </si>
  <si>
    <t>16.57</t>
  </si>
  <si>
    <t>15.06</t>
  </si>
  <si>
    <t>35.10</t>
  </si>
  <si>
    <t>33.22</t>
  </si>
  <si>
    <t>23.62</t>
  </si>
  <si>
    <t>14.93</t>
  </si>
  <si>
    <t>43.40</t>
  </si>
  <si>
    <t>42.44</t>
  </si>
  <si>
    <t>50.27</t>
  </si>
  <si>
    <t>15.22</t>
  </si>
  <si>
    <t>32.17</t>
  </si>
  <si>
    <t>47.34</t>
  </si>
  <si>
    <t>47.40</t>
  </si>
  <si>
    <t>41.15</t>
  </si>
  <si>
    <t>36.61</t>
  </si>
  <si>
    <t>15.31</t>
  </si>
  <si>
    <t>31.30</t>
  </si>
  <si>
    <t>32.08</t>
  </si>
  <si>
    <t>48.87</t>
  </si>
  <si>
    <t>45.39</t>
  </si>
  <si>
    <t>42.74</t>
  </si>
  <si>
    <t>44.43</t>
  </si>
  <si>
    <t>36.10</t>
  </si>
  <si>
    <t>23.05</t>
  </si>
  <si>
    <t>16.12</t>
  </si>
  <si>
    <t>42.72</t>
  </si>
  <si>
    <t>33.07</t>
  </si>
  <si>
    <t>44.76</t>
  </si>
  <si>
    <t>13.58</t>
  </si>
  <si>
    <t>19.63</t>
  </si>
  <si>
    <t>13.57</t>
  </si>
  <si>
    <t>13.94</t>
  </si>
  <si>
    <t>42.47</t>
  </si>
  <si>
    <t>43.97</t>
  </si>
  <si>
    <t>38.05</t>
  </si>
  <si>
    <t>67.73</t>
  </si>
  <si>
    <t>45.02</t>
  </si>
  <si>
    <t>45.69</t>
  </si>
  <si>
    <t>34.53</t>
  </si>
  <si>
    <t>44.04</t>
  </si>
  <si>
    <t>46.85</t>
  </si>
  <si>
    <t>49.97</t>
  </si>
  <si>
    <t>43.73</t>
  </si>
  <si>
    <t>45.36</t>
  </si>
  <si>
    <t>53.76</t>
  </si>
  <si>
    <t>37.51</t>
  </si>
  <si>
    <t>46.31</t>
  </si>
  <si>
    <t>Expected Grade at Retirement:</t>
  </si>
  <si>
    <t>Expected Step at Retirement:</t>
  </si>
  <si>
    <t>Mandatory W/D</t>
  </si>
  <si>
    <r>
      <rPr>
        <b/>
        <sz val="10"/>
        <color rgb="FFFF0000"/>
        <rFont val="Calibri"/>
        <family val="2"/>
        <scheme val="minor"/>
      </rPr>
      <t>Pre</t>
    </r>
    <r>
      <rPr>
        <sz val="10"/>
        <color theme="1"/>
        <rFont val="Calibri"/>
        <family val="2"/>
        <scheme val="minor"/>
      </rPr>
      <t>-Retirement Deductions:</t>
    </r>
  </si>
  <si>
    <r>
      <rPr>
        <b/>
        <sz val="10"/>
        <color rgb="FFFF0000"/>
        <rFont val="Calibri"/>
        <family val="2"/>
        <scheme val="minor"/>
      </rPr>
      <t>Post</t>
    </r>
    <r>
      <rPr>
        <sz val="10"/>
        <color theme="1"/>
        <rFont val="Calibri"/>
        <family val="2"/>
        <scheme val="minor"/>
      </rPr>
      <t>-Retirement Deductions:</t>
    </r>
  </si>
  <si>
    <r>
      <t>Difference(</t>
    </r>
    <r>
      <rPr>
        <b/>
        <sz val="10"/>
        <color theme="1"/>
        <rFont val="Calibri"/>
        <family val="2"/>
        <scheme val="minor"/>
      </rPr>
      <t>Annual Amount to Make-Up</t>
    </r>
    <r>
      <rPr>
        <sz val="10"/>
        <color theme="1"/>
        <rFont val="Calibri"/>
        <family val="2"/>
        <scheme val="minor"/>
      </rPr>
      <t>):</t>
    </r>
  </si>
  <si>
    <r>
      <rPr>
        <b/>
        <sz val="18"/>
        <color rgb="FFFF0000"/>
        <rFont val="Calibri"/>
        <family val="2"/>
        <scheme val="minor"/>
      </rPr>
      <t>Pre</t>
    </r>
    <r>
      <rPr>
        <b/>
        <sz val="18"/>
        <color theme="1"/>
        <rFont val="Calibri"/>
        <family val="2"/>
        <scheme val="minor"/>
      </rPr>
      <t>-Retirement Income</t>
    </r>
  </si>
  <si>
    <r>
      <rPr>
        <b/>
        <sz val="18"/>
        <color rgb="FFFF0000"/>
        <rFont val="Calibri"/>
        <family val="2"/>
        <scheme val="minor"/>
      </rPr>
      <t>Post</t>
    </r>
    <r>
      <rPr>
        <b/>
        <sz val="18"/>
        <color theme="1"/>
        <rFont val="Calibri"/>
        <family val="2"/>
        <scheme val="minor"/>
      </rPr>
      <t>-Retirement Income</t>
    </r>
  </si>
  <si>
    <t>Net Income:</t>
  </si>
  <si>
    <t>Annual Income Comparison</t>
  </si>
  <si>
    <t>Annual Deduction Comparison</t>
  </si>
  <si>
    <t>Check Box if You Want Voluntary Withdrawl Increased by Entered Inflation %</t>
  </si>
  <si>
    <t>Enter % of inflation increase</t>
  </si>
  <si>
    <r>
      <t xml:space="preserve">Amount You Want to Withdrawal First Year </t>
    </r>
    <r>
      <rPr>
        <b/>
        <sz val="10"/>
        <color rgb="FFFF0000"/>
        <rFont val="Calibri"/>
        <family val="2"/>
        <scheme val="minor"/>
      </rPr>
      <t>(Equal Amounts)</t>
    </r>
    <r>
      <rPr>
        <sz val="10"/>
        <color theme="1"/>
        <rFont val="Calibri"/>
        <family val="2"/>
        <scheme val="minor"/>
      </rPr>
      <t>:</t>
    </r>
  </si>
  <si>
    <t>Years</t>
  </si>
  <si>
    <t>Months</t>
  </si>
  <si>
    <t>Calculation for Annuity Time Credit and Unused Sick Leave at Retirement</t>
  </si>
  <si>
    <r>
      <t>Estimated TSP Annual Balances (</t>
    </r>
    <r>
      <rPr>
        <b/>
        <sz val="18"/>
        <color rgb="FFFF0000"/>
        <rFont val="Calibri"/>
        <family val="2"/>
        <scheme val="minor"/>
      </rPr>
      <t>After Retirement</t>
    </r>
    <r>
      <rPr>
        <b/>
        <sz val="18"/>
        <color theme="1"/>
        <rFont val="Calibri"/>
        <family val="2"/>
        <scheme val="minor"/>
      </rPr>
      <t>)</t>
    </r>
  </si>
  <si>
    <r>
      <rPr>
        <b/>
        <sz val="10"/>
        <color rgb="FFFF0000"/>
        <rFont val="Calibri"/>
        <family val="2"/>
        <scheme val="minor"/>
      </rPr>
      <t>Calendar</t>
    </r>
    <r>
      <rPr>
        <b/>
        <sz val="10"/>
        <color theme="1"/>
        <rFont val="Calibri"/>
        <family val="2"/>
        <scheme val="minor"/>
      </rPr>
      <t xml:space="preserve"> Days</t>
    </r>
  </si>
  <si>
    <t>Match</t>
  </si>
  <si>
    <t>Hours Start</t>
  </si>
  <si>
    <t>Hours End</t>
  </si>
  <si>
    <t>Days</t>
  </si>
  <si>
    <t>Hours Match</t>
  </si>
  <si>
    <t>SL Conversion Chart</t>
  </si>
  <si>
    <t>21.50</t>
  </si>
  <si>
    <t>14.94</t>
  </si>
  <si>
    <t>23.22</t>
  </si>
  <si>
    <t>26.20</t>
  </si>
  <si>
    <t>39.30</t>
  </si>
  <si>
    <t>42.66</t>
  </si>
  <si>
    <t>44.91</t>
  </si>
  <si>
    <t>46.70</t>
  </si>
  <si>
    <t>38.77</t>
  </si>
  <si>
    <t>63.43</t>
  </si>
  <si>
    <t>15.75</t>
  </si>
  <si>
    <t>25.59</t>
  </si>
  <si>
    <t>19.15</t>
  </si>
  <si>
    <t>39.96</t>
  </si>
  <si>
    <t>16.44</t>
  </si>
  <si>
    <t>15.01</t>
  </si>
  <si>
    <t>16.48</t>
  </si>
  <si>
    <t>22.88</t>
  </si>
  <si>
    <t>32.79</t>
  </si>
  <si>
    <t>25.51</t>
  </si>
  <si>
    <t>40.08</t>
  </si>
  <si>
    <t>28.34</t>
  </si>
  <si>
    <t>33.01</t>
  </si>
  <si>
    <t>32.95</t>
  </si>
  <si>
    <t>38.30</t>
  </si>
  <si>
    <t>41.89</t>
  </si>
  <si>
    <t>44.12</t>
  </si>
  <si>
    <t>52.14</t>
  </si>
  <si>
    <t>16.34</t>
  </si>
  <si>
    <t>44.24</t>
  </si>
  <si>
    <t>22.71</t>
  </si>
  <si>
    <t>42.56</t>
  </si>
  <si>
    <t>42.35</t>
  </si>
  <si>
    <t>44.77</t>
  </si>
  <si>
    <t>45.98</t>
  </si>
  <si>
    <t>62.91</t>
  </si>
  <si>
    <t>BH (LEO)</t>
  </si>
  <si>
    <t>14.18</t>
  </si>
  <si>
    <t>23.60</t>
  </si>
  <si>
    <t>25.31</t>
  </si>
  <si>
    <t>30.42</t>
  </si>
  <si>
    <t>31.69</t>
  </si>
  <si>
    <t>BN (LEO)</t>
  </si>
  <si>
    <t>15.90</t>
  </si>
  <si>
    <t>15.00</t>
  </si>
  <si>
    <t>22.50</t>
  </si>
  <si>
    <t>34.31</t>
  </si>
  <si>
    <t>38.25</t>
  </si>
  <si>
    <t>41.46</t>
  </si>
  <si>
    <t>39.49</t>
  </si>
  <si>
    <t>13.88</t>
  </si>
  <si>
    <t>14.28</t>
  </si>
  <si>
    <t>13.91</t>
  </si>
  <si>
    <t>18.67</t>
  </si>
  <si>
    <t>23.46</t>
  </si>
  <si>
    <t>35.19</t>
  </si>
  <si>
    <t>40.22</t>
  </si>
  <si>
    <t>28.15</t>
  </si>
  <si>
    <t>43.23</t>
  </si>
  <si>
    <t>32.11</t>
  </si>
  <si>
    <t>39.13</t>
  </si>
  <si>
    <t>39.64</t>
  </si>
  <si>
    <t>13.87</t>
  </si>
  <si>
    <t>27.08</t>
  </si>
  <si>
    <t>22.06</t>
  </si>
  <si>
    <t>34.00</t>
  </si>
  <si>
    <t>43.14</t>
  </si>
  <si>
    <t>CC (LEO)</t>
  </si>
  <si>
    <t>14.60</t>
  </si>
  <si>
    <t>14.98</t>
  </si>
  <si>
    <t>15.59</t>
  </si>
  <si>
    <t>16.02</t>
  </si>
  <si>
    <t>21.21</t>
  </si>
  <si>
    <t>22.84</t>
  </si>
  <si>
    <t>22.90</t>
  </si>
  <si>
    <t>34.35</t>
  </si>
  <si>
    <t>35.89</t>
  </si>
  <si>
    <t>39.43</t>
  </si>
  <si>
    <t>45.41</t>
  </si>
  <si>
    <t>19.12</t>
  </si>
  <si>
    <t>42.17</t>
  </si>
  <si>
    <t>33.76</t>
  </si>
  <si>
    <t>35.47</t>
  </si>
  <si>
    <t>32.05</t>
  </si>
  <si>
    <t>40.72</t>
  </si>
  <si>
    <t>32.02</t>
  </si>
  <si>
    <t>38.22</t>
  </si>
  <si>
    <t>43.34</t>
  </si>
  <si>
    <t>52.20</t>
  </si>
  <si>
    <t>14.76</t>
  </si>
  <si>
    <t>25.97</t>
  </si>
  <si>
    <t>48.69</t>
  </si>
  <si>
    <t>15.03</t>
  </si>
  <si>
    <t>39.18</t>
  </si>
  <si>
    <t>30.73</t>
  </si>
  <si>
    <t>54.09</t>
  </si>
  <si>
    <t>14.14</t>
  </si>
  <si>
    <t>14.53</t>
  </si>
  <si>
    <t>22.36</t>
  </si>
  <si>
    <t>25.48</t>
  </si>
  <si>
    <t>31.27</t>
  </si>
  <si>
    <t>34.66</t>
  </si>
  <si>
    <t>36.70</t>
  </si>
  <si>
    <t>37.72</t>
  </si>
  <si>
    <t>39.10</t>
  </si>
  <si>
    <t>14.56</t>
  </si>
  <si>
    <t>15.42</t>
  </si>
  <si>
    <t>17.38</t>
  </si>
  <si>
    <t>43.59</t>
  </si>
  <si>
    <t>25.53</t>
  </si>
  <si>
    <t>47.04</t>
  </si>
  <si>
    <t>34.90</t>
  </si>
  <si>
    <t>33.75</t>
  </si>
  <si>
    <t>20.83</t>
  </si>
  <si>
    <t>44.18</t>
  </si>
  <si>
    <t>31.66</t>
  </si>
  <si>
    <t>41.80</t>
  </si>
  <si>
    <t>44.36</t>
  </si>
  <si>
    <t>45.18</t>
  </si>
  <si>
    <t>44.33</t>
  </si>
  <si>
    <t>37.36</t>
  </si>
  <si>
    <t>44.78</t>
  </si>
  <si>
    <t>55.73</t>
  </si>
  <si>
    <t>16.09</t>
  </si>
  <si>
    <t>15.51</t>
  </si>
  <si>
    <t>31.93</t>
  </si>
  <si>
    <t>35.02</t>
  </si>
  <si>
    <t>47.76</t>
  </si>
  <si>
    <t>34.78</t>
  </si>
  <si>
    <t>35.66</t>
  </si>
  <si>
    <t>43.26</t>
  </si>
  <si>
    <t>46.86</t>
  </si>
  <si>
    <t>12.52</t>
  </si>
  <si>
    <t>14.58</t>
  </si>
  <si>
    <t>14.97</t>
  </si>
  <si>
    <t>16.87</t>
  </si>
  <si>
    <t>23.98</t>
  </si>
  <si>
    <t>35.97</t>
  </si>
  <si>
    <t>39.22</t>
  </si>
  <si>
    <t>60.87</t>
  </si>
  <si>
    <t>44.42</t>
  </si>
  <si>
    <t>13.51</t>
  </si>
  <si>
    <t>15.66</t>
  </si>
  <si>
    <t>29.98</t>
  </si>
  <si>
    <t>23.50</t>
  </si>
  <si>
    <t>40.84</t>
  </si>
  <si>
    <t>45.70</t>
  </si>
  <si>
    <t>48.56</t>
  </si>
  <si>
    <t>15.24</t>
  </si>
  <si>
    <t>29.77</t>
  </si>
  <si>
    <t>46.23</t>
  </si>
  <si>
    <t>41.98</t>
  </si>
  <si>
    <t>15.11</t>
  </si>
  <si>
    <t>15.73</t>
  </si>
  <si>
    <t>22.69</t>
  </si>
  <si>
    <t>37.03</t>
  </si>
  <si>
    <t>45.24</t>
  </si>
  <si>
    <t>48.44</t>
  </si>
  <si>
    <t>48.60</t>
  </si>
  <si>
    <t>39.55</t>
  </si>
  <si>
    <t>OM (LEO)</t>
  </si>
  <si>
    <t>16.00</t>
  </si>
  <si>
    <t>36.25</t>
  </si>
  <si>
    <t>15.93</t>
  </si>
  <si>
    <t>15.02</t>
  </si>
  <si>
    <t>16.93</t>
  </si>
  <si>
    <t>33.67</t>
  </si>
  <si>
    <t>45.17</t>
  </si>
  <si>
    <t>14.17</t>
  </si>
  <si>
    <t>45.30</t>
  </si>
  <si>
    <t>43.32</t>
  </si>
  <si>
    <t>67.51</t>
  </si>
  <si>
    <t>14.55</t>
  </si>
  <si>
    <t>30.40</t>
  </si>
  <si>
    <t>25.90</t>
  </si>
  <si>
    <t>43.76</t>
  </si>
  <si>
    <t>37.33</t>
  </si>
  <si>
    <t>44.73</t>
  </si>
  <si>
    <t>35.26</t>
  </si>
  <si>
    <t>45.84</t>
  </si>
  <si>
    <t>46.74</t>
  </si>
  <si>
    <t>48.41</t>
  </si>
  <si>
    <t>43.37</t>
  </si>
  <si>
    <t>SO (LEO)</t>
  </si>
  <si>
    <t>20.53</t>
  </si>
  <si>
    <t>VB (LEO)</t>
  </si>
  <si>
    <t>14.59</t>
  </si>
  <si>
    <t>46.56</t>
  </si>
  <si>
    <t>48.27</t>
  </si>
  <si>
    <t>Albany-Schenectady, NY-MA</t>
  </si>
  <si>
    <t>Albuquerque-Santa Fe-Las Vegas, NM</t>
  </si>
  <si>
    <t>Atlanta-Athens-Clarke County-Sandy Springs, GA-AL</t>
  </si>
  <si>
    <t>Austin-Round Rock, TX</t>
  </si>
  <si>
    <t>Birmingham-Hoover-Talladega, AL</t>
  </si>
  <si>
    <t>BH</t>
  </si>
  <si>
    <t>Boston-Worcester-Providence, MA-RI-NH-ME</t>
  </si>
  <si>
    <t>Buffalo-Cheektowaga, NY</t>
  </si>
  <si>
    <t>Burlington-South Burlington, VT</t>
  </si>
  <si>
    <t>BN</t>
  </si>
  <si>
    <t>Charlotte-Concord, NC-SC</t>
  </si>
  <si>
    <t>Chicago-Naperville, IL-IN-WI</t>
  </si>
  <si>
    <t>Cincinnati-Wilmington-Maysville, OH-KY-IN</t>
  </si>
  <si>
    <t>Cleveland-Akron-Canton, OH</t>
  </si>
  <si>
    <t>Colorado Springs, CO</t>
  </si>
  <si>
    <t>Columbus-Marion-Zanesville, OH</t>
  </si>
  <si>
    <t>Corpus Christi-Kingsville-Alice, TX</t>
  </si>
  <si>
    <t>CC</t>
  </si>
  <si>
    <t>Dallas-Fort Worth, TX-OK</t>
  </si>
  <si>
    <t>Davenport-Moline, IA-IL</t>
  </si>
  <si>
    <t>Dayton-Springfield-Sidney, OH</t>
  </si>
  <si>
    <t>Denver-Aurora, CO</t>
  </si>
  <si>
    <t>Detroit-Warren-Ann Arbor, MI</t>
  </si>
  <si>
    <t>Harrisburg-Lebanon, PA</t>
  </si>
  <si>
    <t>Hartford-West Hartford, CT-MA</t>
  </si>
  <si>
    <t>Houston-The Woodlands, TX</t>
  </si>
  <si>
    <t>Huntsville-Decatur-Albertville, AL</t>
  </si>
  <si>
    <t>Indianapolis-Carmel-Muncie, IN</t>
  </si>
  <si>
    <t>Kansas City-Overland Park-Kansas City, MO-KS</t>
  </si>
  <si>
    <t>Laredo, TX</t>
  </si>
  <si>
    <t>Las Vegas-Henderson, NV-AZ</t>
  </si>
  <si>
    <t>Los Angeles-Long Beach, CA</t>
  </si>
  <si>
    <t>Miami-Fort Lauderdale-Port St. Lucie, FL</t>
  </si>
  <si>
    <t>Milwaukee-Racine-Waukesha, WI</t>
  </si>
  <si>
    <t>Minneapolis-St. Paul, MN-WI</t>
  </si>
  <si>
    <t>New York-Newark, NY-NJ-CT-PA</t>
  </si>
  <si>
    <t>Omaha-Council Bluffs-Fremont, NE-IA</t>
  </si>
  <si>
    <t>OM</t>
  </si>
  <si>
    <t>Palm Bay-Melbourne-Titusville, FL</t>
  </si>
  <si>
    <t>Philadelphia-Reading-Camden, PA-NJ-DE-MD</t>
  </si>
  <si>
    <t>Phoenix-Mesa-Scottsdale, AZ</t>
  </si>
  <si>
    <t>Pittsburgh-New Castle-Weirton, PA-OH-WV</t>
  </si>
  <si>
    <t>Portland-Vancouver-Salem, OR-WA</t>
  </si>
  <si>
    <t>Raleigh-Durham-Chapel Hill, NC</t>
  </si>
  <si>
    <t>Richmond, VA</t>
  </si>
  <si>
    <t>Sacramento-Roseville, CA-NV</t>
  </si>
  <si>
    <t>San Antonio-New Braunfels-Pearsall, TX</t>
  </si>
  <si>
    <t>SO</t>
  </si>
  <si>
    <t>San Diego-Carlsbad, CA</t>
  </si>
  <si>
    <t>San Jose-San Francisco-Oakland, CA</t>
  </si>
  <si>
    <t>Seattle-Tacoma, WA</t>
  </si>
  <si>
    <t>St. Louis-St. Charles-Farmington, MO-IL</t>
  </si>
  <si>
    <t>Tucson-Nogales, AZ</t>
  </si>
  <si>
    <t>Virginia Beach-Norfolk, VA-NC</t>
  </si>
  <si>
    <t>VB</t>
  </si>
  <si>
    <t>Washington-Baltimore-Arlington, DC-MD-VA-WV-PA</t>
  </si>
  <si>
    <t>Rest of U.S.</t>
  </si>
  <si>
    <r>
      <t xml:space="preserve">Estimated SCE FERS Basic Annuity </t>
    </r>
    <r>
      <rPr>
        <b/>
        <sz val="10"/>
        <color rgb="FFFF0000"/>
        <rFont val="Calibri"/>
        <family val="2"/>
        <scheme val="minor"/>
      </rPr>
      <t>Percentage</t>
    </r>
    <r>
      <rPr>
        <b/>
        <sz val="10"/>
        <color theme="1"/>
        <rFont val="Calibri"/>
        <family val="2"/>
        <scheme val="minor"/>
      </rPr>
      <t xml:space="preserve"> Computation</t>
    </r>
  </si>
  <si>
    <r>
      <t xml:space="preserve">Estimated SCE FERS Basic Annuity </t>
    </r>
    <r>
      <rPr>
        <b/>
        <sz val="10"/>
        <color rgb="FFFF0000"/>
        <rFont val="Calibri"/>
        <family val="2"/>
        <scheme val="minor"/>
      </rPr>
      <t>Amount</t>
    </r>
    <r>
      <rPr>
        <b/>
        <sz val="10"/>
        <color theme="1"/>
        <rFont val="Calibri"/>
        <family val="2"/>
        <scheme val="minor"/>
      </rPr>
      <t xml:space="preserve"> Computation</t>
    </r>
  </si>
  <si>
    <r>
      <t xml:space="preserve">Estimated SCE FERS Retiree Annuity Supplement (RAS) - </t>
    </r>
    <r>
      <rPr>
        <b/>
        <sz val="10"/>
        <color rgb="FFFF0000"/>
        <rFont val="Calibri"/>
        <family val="2"/>
        <scheme val="minor"/>
      </rPr>
      <t>Until Age 62</t>
    </r>
  </si>
  <si>
    <r>
      <t xml:space="preserve">Enter your </t>
    </r>
    <r>
      <rPr>
        <b/>
        <sz val="10"/>
        <color rgb="FFFF0000"/>
        <rFont val="Calibri"/>
        <family val="2"/>
        <scheme val="minor"/>
      </rPr>
      <t>EXPECTED</t>
    </r>
    <r>
      <rPr>
        <sz val="10"/>
        <color theme="1"/>
        <rFont val="Calibri"/>
        <family val="2"/>
        <scheme val="minor"/>
      </rPr>
      <t xml:space="preserve"> age at Retirement at the Above Retirement Date:</t>
    </r>
  </si>
  <si>
    <r>
      <rPr>
        <b/>
        <sz val="10"/>
        <color rgb="FFFF0000"/>
        <rFont val="Calibri"/>
        <family val="2"/>
        <scheme val="minor"/>
      </rPr>
      <t>Post</t>
    </r>
    <r>
      <rPr>
        <sz val="10"/>
        <color theme="1"/>
        <rFont val="Calibri"/>
        <family val="2"/>
        <scheme val="minor"/>
      </rPr>
      <t>-Retirement Net Monthly Income:</t>
    </r>
  </si>
  <si>
    <r>
      <rPr>
        <b/>
        <sz val="10"/>
        <color rgb="FFFF0000"/>
        <rFont val="Calibri"/>
        <family val="2"/>
        <scheme val="minor"/>
      </rPr>
      <t>Pre</t>
    </r>
    <r>
      <rPr>
        <sz val="10"/>
        <color theme="1"/>
        <rFont val="Calibri"/>
        <family val="2"/>
        <scheme val="minor"/>
      </rPr>
      <t>-Retirement Net Monthly Income:</t>
    </r>
  </si>
  <si>
    <r>
      <t>Difference (</t>
    </r>
    <r>
      <rPr>
        <b/>
        <sz val="10"/>
        <color theme="1"/>
        <rFont val="Calibri"/>
        <family val="2"/>
        <scheme val="minor"/>
      </rPr>
      <t>Monthly Amount to Make-Up</t>
    </r>
    <r>
      <rPr>
        <sz val="10"/>
        <color theme="1"/>
        <rFont val="Calibri"/>
        <family val="2"/>
        <scheme val="minor"/>
      </rPr>
      <t>):</t>
    </r>
  </si>
  <si>
    <r>
      <rPr>
        <b/>
        <sz val="10"/>
        <color rgb="FFFF0000"/>
        <rFont val="Calibri"/>
        <family val="2"/>
        <scheme val="minor"/>
      </rPr>
      <t>Post</t>
    </r>
    <r>
      <rPr>
        <sz val="10"/>
        <color theme="1"/>
        <rFont val="Calibri"/>
        <family val="2"/>
        <scheme val="minor"/>
      </rPr>
      <t>-Retirement Net Annual Income:</t>
    </r>
  </si>
  <si>
    <r>
      <rPr>
        <b/>
        <sz val="10"/>
        <color rgb="FFFF0000"/>
        <rFont val="Calibri"/>
        <family val="2"/>
        <scheme val="minor"/>
      </rPr>
      <t>Pre</t>
    </r>
    <r>
      <rPr>
        <sz val="10"/>
        <color theme="1"/>
        <rFont val="Calibri"/>
        <family val="2"/>
        <scheme val="minor"/>
      </rPr>
      <t>-Retirement Net Annual Income:</t>
    </r>
  </si>
  <si>
    <t>16.39</t>
  </si>
  <si>
    <t>16.88</t>
  </si>
  <si>
    <t>19.36</t>
  </si>
  <si>
    <t>16.72</t>
  </si>
  <si>
    <t>44.03</t>
  </si>
  <si>
    <t>46.77</t>
  </si>
  <si>
    <t>35.38</t>
  </si>
  <si>
    <t>14.82</t>
  </si>
  <si>
    <t>15.62</t>
  </si>
  <si>
    <t>23.43</t>
  </si>
  <si>
    <t>15.20</t>
  </si>
  <si>
    <t>19.84</t>
  </si>
  <si>
    <t>41.09</t>
  </si>
  <si>
    <t>29.56</t>
  </si>
  <si>
    <t>27.49</t>
  </si>
  <si>
    <t>41.24</t>
  </si>
  <si>
    <t>38.62</t>
  </si>
  <si>
    <t>46.10</t>
  </si>
  <si>
    <t>45.92</t>
  </si>
  <si>
    <t>70.01</t>
  </si>
  <si>
    <t>15.46</t>
  </si>
  <si>
    <t>15.64</t>
  </si>
  <si>
    <t>15.55</t>
  </si>
  <si>
    <t>19.39</t>
  </si>
  <si>
    <t>36.01</t>
  </si>
  <si>
    <t>13.17</t>
  </si>
  <si>
    <t>24.56</t>
  </si>
  <si>
    <t>30.72</t>
  </si>
  <si>
    <t>20.56</t>
  </si>
  <si>
    <t>45.19</t>
  </si>
  <si>
    <t>49.06</t>
  </si>
  <si>
    <t>49.13</t>
  </si>
  <si>
    <t>58.34</t>
  </si>
  <si>
    <t>61.68</t>
  </si>
  <si>
    <t>65.31</t>
  </si>
  <si>
    <t>76.82</t>
  </si>
  <si>
    <t>81.09</t>
  </si>
  <si>
    <t>14.85</t>
  </si>
  <si>
    <t>42.68</t>
  </si>
  <si>
    <t>34.14</t>
  </si>
  <si>
    <t>43.71</t>
  </si>
  <si>
    <t>47.46</t>
  </si>
  <si>
    <t>50.49</t>
  </si>
  <si>
    <t>56.43</t>
  </si>
  <si>
    <t>15.40</t>
  </si>
  <si>
    <t>14.69</t>
  </si>
  <si>
    <t>32.20</t>
  </si>
  <si>
    <t>43.83</t>
  </si>
  <si>
    <t>49.68</t>
  </si>
  <si>
    <t>35.65</t>
  </si>
  <si>
    <t>47.01</t>
  </si>
  <si>
    <t>48.48</t>
  </si>
  <si>
    <t>14.91</t>
  </si>
  <si>
    <t>16.67</t>
  </si>
  <si>
    <t>14.83</t>
  </si>
  <si>
    <t>16.81</t>
  </si>
  <si>
    <t>50.30</t>
  </si>
  <si>
    <t>60.03</t>
  </si>
  <si>
    <t>13.73</t>
  </si>
  <si>
    <t>14.08</t>
  </si>
  <si>
    <t>24.49</t>
  </si>
  <si>
    <t>13.39</t>
  </si>
  <si>
    <t>43.11</t>
  </si>
  <si>
    <t>15.76</t>
  </si>
  <si>
    <t>42.51</t>
  </si>
  <si>
    <t>31.39</t>
  </si>
  <si>
    <t>33.02</t>
  </si>
  <si>
    <t>35.15</t>
  </si>
  <si>
    <t>44.22</t>
  </si>
  <si>
    <t>51.71</t>
  </si>
  <si>
    <t>61.11</t>
  </si>
  <si>
    <t>15.23</t>
  </si>
  <si>
    <t>15.70</t>
  </si>
  <si>
    <t>41.76</t>
  </si>
  <si>
    <t>28.63</t>
  </si>
  <si>
    <t>42.95</t>
  </si>
  <si>
    <t>30.22</t>
  </si>
  <si>
    <t>36.76</t>
  </si>
  <si>
    <t>45.86</t>
  </si>
  <si>
    <t>45.45</t>
  </si>
  <si>
    <t>51.51</t>
  </si>
  <si>
    <t>71.60</t>
  </si>
  <si>
    <t>39.58</t>
  </si>
  <si>
    <t>47.24</t>
  </si>
  <si>
    <t>47.07</t>
  </si>
  <si>
    <t>65.42</t>
  </si>
  <si>
    <t>49.47</t>
  </si>
  <si>
    <t>14.01</t>
  </si>
  <si>
    <t>14.41</t>
  </si>
  <si>
    <t>15.21</t>
  </si>
  <si>
    <t>16.71</t>
  </si>
  <si>
    <t>39.99</t>
  </si>
  <si>
    <t>35.92</t>
  </si>
  <si>
    <t>41.08</t>
  </si>
  <si>
    <t>44.81</t>
  </si>
  <si>
    <t>47.30</t>
  </si>
  <si>
    <t>15.74</t>
  </si>
  <si>
    <t>17.09</t>
  </si>
  <si>
    <t>25.89</t>
  </si>
  <si>
    <t>30.16</t>
  </si>
  <si>
    <t>53.10</t>
  </si>
  <si>
    <t>14.89</t>
  </si>
  <si>
    <t>13.74</t>
  </si>
  <si>
    <t>24.10</t>
  </si>
  <si>
    <t>30.43</t>
  </si>
  <si>
    <t>45.65</t>
  </si>
  <si>
    <t>34.51</t>
  </si>
  <si>
    <t>44.13</t>
  </si>
  <si>
    <t>45.51</t>
  </si>
  <si>
    <t>51.02</t>
  </si>
  <si>
    <t>13.09</t>
  </si>
  <si>
    <t>29.51</t>
  </si>
  <si>
    <t>31.87</t>
  </si>
  <si>
    <t>44.48</t>
  </si>
  <si>
    <t>32.65</t>
  </si>
  <si>
    <t>34.69</t>
  </si>
  <si>
    <t>34.75</t>
  </si>
  <si>
    <t>54.32</t>
  </si>
  <si>
    <t>14.13</t>
  </si>
  <si>
    <t>14.54</t>
  </si>
  <si>
    <t>44.37</t>
  </si>
  <si>
    <t>44.10</t>
  </si>
  <si>
    <t>44.54</t>
  </si>
  <si>
    <t>47.09</t>
  </si>
  <si>
    <t>48.00</t>
  </si>
  <si>
    <t>68.94</t>
  </si>
  <si>
    <t>14.86</t>
  </si>
  <si>
    <t>16.75</t>
  </si>
  <si>
    <t>22.78</t>
  </si>
  <si>
    <t>45.09</t>
  </si>
  <si>
    <t>36.11</t>
  </si>
  <si>
    <t>47.55</t>
  </si>
  <si>
    <t>14.79</t>
  </si>
  <si>
    <t>22.19</t>
  </si>
  <si>
    <t>48.24</t>
  </si>
  <si>
    <t>14.04</t>
  </si>
  <si>
    <t>16.17</t>
  </si>
  <si>
    <t>17.24</t>
  </si>
  <si>
    <t>15.91</t>
  </si>
  <si>
    <t>46.50</t>
  </si>
  <si>
    <t>16.36</t>
  </si>
  <si>
    <t>17.26</t>
  </si>
  <si>
    <t>45.12</t>
  </si>
  <si>
    <t>42.29</t>
  </si>
  <si>
    <t>46.14</t>
  </si>
  <si>
    <t>46.53</t>
  </si>
  <si>
    <t>47.90</t>
  </si>
  <si>
    <t>52.00</t>
  </si>
  <si>
    <t>52.07</t>
  </si>
  <si>
    <t>45.83</t>
  </si>
  <si>
    <t>33.73</t>
  </si>
  <si>
    <t>49.28</t>
  </si>
  <si>
    <t>25.30</t>
  </si>
  <si>
    <t>47.51</t>
  </si>
  <si>
    <t>46.64</t>
  </si>
  <si>
    <t>37.45</t>
  </si>
  <si>
    <t>47.91</t>
  </si>
  <si>
    <t>49.31</t>
  </si>
  <si>
    <t>15.25</t>
  </si>
  <si>
    <t>39.61</t>
  </si>
  <si>
    <t>45.80</t>
  </si>
  <si>
    <t>47.10</t>
  </si>
  <si>
    <t>51.52</t>
  </si>
  <si>
    <t>47.18</t>
  </si>
  <si>
    <t>41.44</t>
  </si>
  <si>
    <t>43.38</t>
  </si>
  <si>
    <t>47.81</t>
  </si>
  <si>
    <t>12.39</t>
  </si>
  <si>
    <t>24.07</t>
  </si>
  <si>
    <t>36.32</t>
  </si>
  <si>
    <t>74.00</t>
  </si>
  <si>
    <t>14.47</t>
  </si>
  <si>
    <t>48.12</t>
  </si>
  <si>
    <t>44.74</t>
  </si>
  <si>
    <t>51.68</t>
  </si>
  <si>
    <t>62.87</t>
  </si>
  <si>
    <t>73.95</t>
  </si>
  <si>
    <t>15.28</t>
  </si>
  <si>
    <t>44.97</t>
  </si>
  <si>
    <t>46.11</t>
  </si>
  <si>
    <t>47.43</t>
  </si>
  <si>
    <t>14.46</t>
  </si>
  <si>
    <t>27.94</t>
  </si>
  <si>
    <t>47.73</t>
  </si>
  <si>
    <t>49.56</t>
  </si>
  <si>
    <t>15.41</t>
  </si>
  <si>
    <t>16.78</t>
  </si>
  <si>
    <t>40.14</t>
  </si>
  <si>
    <t>30.34</t>
  </si>
  <si>
    <t>44.64</t>
  </si>
  <si>
    <t>31.51</t>
  </si>
  <si>
    <t>37.60</t>
  </si>
  <si>
    <t>22.60</t>
  </si>
  <si>
    <t>23.26</t>
  </si>
  <si>
    <t>32.88</t>
  </si>
  <si>
    <t>44.57</t>
  </si>
  <si>
    <t>41.83</t>
  </si>
  <si>
    <t>51.25</t>
  </si>
  <si>
    <t>55.77</t>
  </si>
  <si>
    <t>45.59</t>
  </si>
  <si>
    <t>42.34</t>
  </si>
  <si>
    <t>49.41</t>
  </si>
  <si>
    <t>47.64</t>
  </si>
  <si>
    <t>54.00</t>
  </si>
  <si>
    <t>31.21</t>
  </si>
  <si>
    <t>46.82</t>
  </si>
  <si>
    <t>46.98</t>
  </si>
  <si>
    <t>48.03</t>
  </si>
  <si>
    <t>36.40</t>
  </si>
  <si>
    <t>39.73</t>
  </si>
  <si>
    <t>42.40</t>
  </si>
  <si>
    <t>44.84</t>
  </si>
  <si>
    <t>36.82</t>
  </si>
  <si>
    <t>47.25</t>
  </si>
  <si>
    <t>44.02</t>
  </si>
  <si>
    <t>47.06</t>
  </si>
  <si>
    <t>34.60</t>
  </si>
  <si>
    <t>Annual Annuity Amount</t>
  </si>
  <si>
    <t>Annual TSP Amount</t>
  </si>
  <si>
    <t>TSP Withdrawal at Retirement</t>
  </si>
  <si>
    <t>Estimated Annual Retirement Income</t>
  </si>
  <si>
    <r>
      <t xml:space="preserve">Annual Retirement Benefit Payments </t>
    </r>
    <r>
      <rPr>
        <b/>
        <sz val="10"/>
        <color rgb="FFFF0000"/>
        <rFont val="Calibri"/>
        <family val="2"/>
        <scheme val="minor"/>
      </rPr>
      <t>(Pre-Tax)</t>
    </r>
  </si>
  <si>
    <t>Age to Begin Receiving Soc Sec Benefits</t>
  </si>
  <si>
    <t>Annual RAS or Social Security Amount</t>
  </si>
  <si>
    <t>Total Military Service Time (Buy Back):</t>
  </si>
  <si>
    <r>
      <t xml:space="preserve">Est. Annual Income Summary </t>
    </r>
    <r>
      <rPr>
        <b/>
        <sz val="10"/>
        <color rgb="FFFF0000"/>
        <rFont val="Calibri"/>
        <family val="2"/>
        <scheme val="minor"/>
      </rPr>
      <t>in Yr 1 of Retirement</t>
    </r>
  </si>
  <si>
    <r>
      <t xml:space="preserve">Est. Monthly Income Summary </t>
    </r>
    <r>
      <rPr>
        <b/>
        <sz val="10"/>
        <color rgb="FFFF0000"/>
        <rFont val="Calibri"/>
        <family val="2"/>
        <scheme val="minor"/>
      </rPr>
      <t>in Yr 1 of Retirement</t>
    </r>
  </si>
  <si>
    <t>Total Yrs of Service % ----&gt;</t>
  </si>
  <si>
    <r>
      <t>Enter your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FERS SCE EOD Date</t>
    </r>
    <r>
      <rPr>
        <b/>
        <sz val="1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and your </t>
    </r>
    <r>
      <rPr>
        <b/>
        <sz val="10"/>
        <color rgb="FFFF0000"/>
        <rFont val="Calibri"/>
        <family val="2"/>
        <scheme val="minor"/>
      </rPr>
      <t>Expected</t>
    </r>
    <r>
      <rPr>
        <sz val="10"/>
        <color theme="1"/>
        <rFont val="Calibri"/>
        <family val="2"/>
        <scheme val="minor"/>
      </rPr>
      <t xml:space="preserve"> Retirement Date:
</t>
    </r>
  </si>
  <si>
    <t>Total Annuity Credit (All Service Time + Military Time + Sick Leave):</t>
  </si>
  <si>
    <t>Total Sick Leave Annuity Credit (From SL Converstion Chart Tab):</t>
  </si>
  <si>
    <t>Expected Locality Area at Retirement:</t>
  </si>
  <si>
    <t>15.34</t>
  </si>
  <si>
    <t>40.64</t>
  </si>
  <si>
    <t>30.19</t>
  </si>
  <si>
    <t>43.31</t>
  </si>
  <si>
    <t>46.67</t>
  </si>
  <si>
    <t>34.57</t>
  </si>
  <si>
    <t>29.59</t>
  </si>
  <si>
    <t>34.36</t>
  </si>
  <si>
    <t>37.22</t>
  </si>
  <si>
    <t>36.79</t>
  </si>
  <si>
    <t>37.84</t>
  </si>
  <si>
    <t>49.83</t>
  </si>
  <si>
    <t>59.25</t>
  </si>
  <si>
    <t>13.22</t>
  </si>
  <si>
    <t>14.16</t>
  </si>
  <si>
    <t>20.47</t>
  </si>
  <si>
    <t>43.62</t>
  </si>
  <si>
    <t>44.25</t>
  </si>
  <si>
    <t>30.37</t>
  </si>
  <si>
    <t>39.01</t>
  </si>
  <si>
    <t>47.88</t>
  </si>
  <si>
    <t>30.47</t>
  </si>
  <si>
    <t>37.32</t>
  </si>
  <si>
    <t>38.49</t>
  </si>
  <si>
    <t>33.49</t>
  </si>
  <si>
    <t>46.08</t>
  </si>
  <si>
    <t>47.33</t>
  </si>
  <si>
    <t>45.91</t>
  </si>
  <si>
    <t>52.50</t>
  </si>
  <si>
    <t>20.32</t>
  </si>
  <si>
    <t>30.48</t>
  </si>
  <si>
    <t>43.01</t>
  </si>
  <si>
    <t>45.21</t>
  </si>
  <si>
    <t>46.05</t>
  </si>
  <si>
    <t>32.56</t>
  </si>
  <si>
    <t>44.51</t>
  </si>
  <si>
    <t>36.64</t>
  </si>
  <si>
    <t>57.37</t>
  </si>
  <si>
    <t>32.29</t>
  </si>
  <si>
    <t>33.52</t>
  </si>
  <si>
    <t>31.57</t>
  </si>
  <si>
    <t>44.15</t>
  </si>
  <si>
    <t>25.81</t>
  </si>
  <si>
    <t>38.72</t>
  </si>
  <si>
    <t>43.02</t>
  </si>
  <si>
    <t>43.82</t>
  </si>
  <si>
    <t>41.84</t>
  </si>
  <si>
    <t>29.44</t>
  </si>
  <si>
    <t>48.40</t>
  </si>
  <si>
    <t>45.74</t>
  </si>
  <si>
    <t>52.31</t>
  </si>
  <si>
    <t>71.79</t>
  </si>
  <si>
    <t>21.58</t>
  </si>
  <si>
    <t>26.02</t>
  </si>
  <si>
    <t>39.03</t>
  </si>
  <si>
    <t>40.10</t>
  </si>
  <si>
    <t>27.43</t>
  </si>
  <si>
    <t>28.84</t>
  </si>
  <si>
    <t>44.06</t>
  </si>
  <si>
    <t>28.39</t>
  </si>
  <si>
    <t>46.17</t>
  </si>
  <si>
    <t>48.66</t>
  </si>
  <si>
    <t>45.99</t>
  </si>
  <si>
    <t>47.48</t>
  </si>
  <si>
    <t>24.46</t>
  </si>
  <si>
    <t>25.09</t>
  </si>
  <si>
    <t>37.64</t>
  </si>
  <si>
    <t>47.78</t>
  </si>
  <si>
    <t>33.56</t>
  </si>
  <si>
    <t>34.42</t>
  </si>
  <si>
    <t>44.19</t>
  </si>
  <si>
    <t>34.21</t>
  </si>
  <si>
    <t>41.39</t>
  </si>
  <si>
    <t>45.48</t>
  </si>
  <si>
    <t>48.23</t>
  </si>
  <si>
    <t>49.16</t>
  </si>
  <si>
    <t>50.80</t>
  </si>
  <si>
    <t>52.44</t>
  </si>
  <si>
    <t>54.08</t>
  </si>
  <si>
    <t>63.91</t>
  </si>
  <si>
    <t>20.35</t>
  </si>
  <si>
    <t>44.49</t>
  </si>
  <si>
    <t>33.62</t>
  </si>
  <si>
    <t>35.32</t>
  </si>
  <si>
    <t>48.76</t>
  </si>
  <si>
    <t>50.04</t>
  </si>
  <si>
    <t>51.87</t>
  </si>
  <si>
    <t>65.74</t>
  </si>
  <si>
    <t>14.00</t>
  </si>
  <si>
    <t>16.68</t>
  </si>
  <si>
    <t>47.28</t>
  </si>
  <si>
    <t>45.96</t>
  </si>
  <si>
    <t>41.79</t>
  </si>
  <si>
    <t>41.13</t>
  </si>
  <si>
    <t>46.28</t>
  </si>
  <si>
    <t>35.14</t>
  </si>
  <si>
    <t>36.91</t>
  </si>
  <si>
    <t>42.37</t>
  </si>
  <si>
    <t>44.66</t>
  </si>
  <si>
    <t>52.23</t>
  </si>
  <si>
    <t>36.23</t>
  </si>
  <si>
    <t>25.39</t>
  </si>
  <si>
    <t>44.58</t>
  </si>
  <si>
    <t>31.33</t>
  </si>
  <si>
    <t>38.65</t>
  </si>
  <si>
    <t>43.75</t>
  </si>
  <si>
    <t>47.61</t>
  </si>
  <si>
    <t>48.90</t>
  </si>
  <si>
    <t>45.90</t>
  </si>
  <si>
    <t>76.56</t>
  </si>
  <si>
    <t>44.72</t>
  </si>
  <si>
    <t>47.72</t>
  </si>
  <si>
    <t>47.54</t>
  </si>
  <si>
    <t>45.05</t>
  </si>
  <si>
    <t>36.97</t>
  </si>
  <si>
    <t>36.34</t>
  </si>
  <si>
    <t>46.12</t>
  </si>
  <si>
    <t>54.84</t>
  </si>
  <si>
    <t>66.60</t>
  </si>
  <si>
    <t>27.64</t>
  </si>
  <si>
    <t>47.84</t>
  </si>
  <si>
    <t>17.22</t>
  </si>
  <si>
    <t>24.16</t>
  </si>
  <si>
    <t>29.68</t>
  </si>
  <si>
    <t>30.46</t>
  </si>
  <si>
    <t>19.82</t>
  </si>
  <si>
    <t>41.63</t>
  </si>
  <si>
    <t>44.52</t>
  </si>
  <si>
    <t>45.38</t>
  </si>
  <si>
    <t>52.94</t>
  </si>
  <si>
    <t>45.57</t>
  </si>
  <si>
    <t>46.95</t>
  </si>
  <si>
    <t>36.49</t>
  </si>
  <si>
    <t>22.63</t>
  </si>
  <si>
    <t>47.03</t>
  </si>
  <si>
    <t>42.07</t>
  </si>
  <si>
    <t>47.49</t>
  </si>
  <si>
    <t>50.21</t>
  </si>
  <si>
    <t>56.48</t>
  </si>
  <si>
    <t>43.09</t>
  </si>
  <si>
    <t>46.25</t>
  </si>
  <si>
    <t>31.65</t>
  </si>
  <si>
    <t>53.93</t>
  </si>
  <si>
    <t>70.56</t>
  </si>
  <si>
    <t>81.58</t>
  </si>
  <si>
    <t>DM (LEO)</t>
  </si>
  <si>
    <t>43.70</t>
  </si>
  <si>
    <t>45.79</t>
  </si>
  <si>
    <t>54.45</t>
  </si>
  <si>
    <t>79.78</t>
  </si>
  <si>
    <t>37.44</t>
  </si>
  <si>
    <t>46.22</t>
  </si>
  <si>
    <t>49.02</t>
  </si>
  <si>
    <t>53.48</t>
  </si>
  <si>
    <t>56.99</t>
  </si>
  <si>
    <t>54.69</t>
  </si>
  <si>
    <t>48.81</t>
  </si>
  <si>
    <t>46.61</t>
  </si>
  <si>
    <t>42.67</t>
  </si>
  <si>
    <t>48.38</t>
  </si>
  <si>
    <t>67.98</t>
  </si>
  <si>
    <t>39.14</t>
  </si>
  <si>
    <t>46.29</t>
  </si>
  <si>
    <t>44.63</t>
  </si>
  <si>
    <t>50.58</t>
  </si>
  <si>
    <t>45.06</t>
  </si>
  <si>
    <t>44.88</t>
  </si>
  <si>
    <t>51.60</t>
  </si>
  <si>
    <t>59.18</t>
  </si>
  <si>
    <t>43.50</t>
  </si>
  <si>
    <t>48.61</t>
  </si>
  <si>
    <t>15.38</t>
  </si>
  <si>
    <t>30.49</t>
  </si>
  <si>
    <t>47.97</t>
  </si>
  <si>
    <t>39.25</t>
  </si>
  <si>
    <t>34.12</t>
  </si>
  <si>
    <t>50.46</t>
  </si>
  <si>
    <t>52.61</t>
  </si>
  <si>
    <t>18.31</t>
  </si>
  <si>
    <t>34.18</t>
  </si>
  <si>
    <t>46.26</t>
  </si>
  <si>
    <t>44.60</t>
  </si>
  <si>
    <t>59.73</t>
  </si>
  <si>
    <t>23.80</t>
  </si>
  <si>
    <t>45.42</t>
  </si>
  <si>
    <t>49.91</t>
  </si>
  <si>
    <t>47.66</t>
  </si>
  <si>
    <t>36.06</t>
  </si>
  <si>
    <t>43.81</t>
  </si>
  <si>
    <t>48.05</t>
  </si>
  <si>
    <t>65.54</t>
  </si>
  <si>
    <t>13.19</t>
  </si>
  <si>
    <t>29.80</t>
  </si>
  <si>
    <t>46.30</t>
  </si>
  <si>
    <t>23.41</t>
  </si>
  <si>
    <t>35.12</t>
  </si>
  <si>
    <t>46.55</t>
  </si>
  <si>
    <t>43.22</t>
  </si>
  <si>
    <t>44.45</t>
  </si>
  <si>
    <t>48.78</t>
  </si>
  <si>
    <t>55.57</t>
  </si>
  <si>
    <t>44.75</t>
  </si>
  <si>
    <t>50.36</t>
  </si>
  <si>
    <t>66.16</t>
  </si>
  <si>
    <t>42.38</t>
  </si>
  <si>
    <t>37.39</t>
  </si>
  <si>
    <t>51.90</t>
  </si>
  <si>
    <t>49.05</t>
  </si>
  <si>
    <t>24.43</t>
  </si>
  <si>
    <t>40.18</t>
  </si>
  <si>
    <t>47.19</t>
  </si>
  <si>
    <t>48.62</t>
  </si>
  <si>
    <t>35.83</t>
  </si>
  <si>
    <t>44.70</t>
  </si>
  <si>
    <t>52.34</t>
  </si>
  <si>
    <t>51.86</t>
  </si>
  <si>
    <t>54.82</t>
  </si>
  <si>
    <t>55.99</t>
  </si>
  <si>
    <t>73.73</t>
  </si>
  <si>
    <t>34.84</t>
  </si>
  <si>
    <t>65.30</t>
  </si>
  <si>
    <t>71.62</t>
  </si>
  <si>
    <t>46.16</t>
  </si>
  <si>
    <t>50.31</t>
  </si>
  <si>
    <t>26.83</t>
  </si>
  <si>
    <t>33.21</t>
  </si>
  <si>
    <t>55.06</t>
  </si>
  <si>
    <t>65.06</t>
  </si>
  <si>
    <t>72.28</t>
  </si>
  <si>
    <t>76.53</t>
  </si>
  <si>
    <t>27.37</t>
  </si>
  <si>
    <t>47.20</t>
  </si>
  <si>
    <t>53.97</t>
  </si>
  <si>
    <t>38.92</t>
  </si>
  <si>
    <t>40.51</t>
  </si>
  <si>
    <t>47.21</t>
  </si>
  <si>
    <t>51.26</t>
  </si>
  <si>
    <t>45.33</t>
  </si>
  <si>
    <t>41.02</t>
  </si>
  <si>
    <t>60.94</t>
  </si>
  <si>
    <t>70.07</t>
  </si>
  <si>
    <t>13.21</t>
  </si>
  <si>
    <t>24.76</t>
  </si>
  <si>
    <t>47.69</t>
  </si>
  <si>
    <t>49.98</t>
  </si>
  <si>
    <t>45.35</t>
  </si>
  <si>
    <t>45.95</t>
  </si>
  <si>
    <t>50.90</t>
  </si>
  <si>
    <t>43.95</t>
  </si>
  <si>
    <t>46.47</t>
  </si>
  <si>
    <t>72.65</t>
  </si>
  <si>
    <t>DM</t>
  </si>
  <si>
    <t>0/64%</t>
  </si>
  <si>
    <t>t</t>
  </si>
  <si>
    <r>
      <t>RAS Percentage Calculation (</t>
    </r>
    <r>
      <rPr>
        <b/>
        <sz val="10"/>
        <color rgb="FFFF0000"/>
        <rFont val="Calibri"/>
        <family val="2"/>
        <scheme val="minor"/>
      </rPr>
      <t>Includes SCE &amp; Non-SCE Time</t>
    </r>
    <r>
      <rPr>
        <sz val="10"/>
        <color theme="1"/>
        <rFont val="Calibri"/>
        <family val="2"/>
        <scheme val="minor"/>
      </rPr>
      <t>)</t>
    </r>
  </si>
  <si>
    <t>Day Carry</t>
  </si>
  <si>
    <t>Mo Carry</t>
  </si>
  <si>
    <t>Sum</t>
  </si>
  <si>
    <r>
      <t xml:space="preserve">Enter Military Buyback Time </t>
    </r>
    <r>
      <rPr>
        <b/>
        <sz val="10"/>
        <color rgb="FFFF0000"/>
        <rFont val="Calibri"/>
        <family val="2"/>
        <scheme val="minor"/>
      </rPr>
      <t>(Start Date in Col J &amp; End Date in Col K): Leave Blank if None</t>
    </r>
  </si>
  <si>
    <t>% Change</t>
  </si>
  <si>
    <t>Post-Retirement Income RAS Means Testing</t>
  </si>
  <si>
    <t>Will have post-Retirement Employment at Age:</t>
  </si>
  <si>
    <r>
      <t>Estimated Total Retirement Benefits (</t>
    </r>
    <r>
      <rPr>
        <b/>
        <sz val="18"/>
        <color rgb="FFFF0000"/>
        <rFont val="Calibri"/>
        <family val="2"/>
        <scheme val="minor"/>
      </rPr>
      <t>After Retirement - PRE TAX</t>
    </r>
    <r>
      <rPr>
        <b/>
        <sz val="18"/>
        <color theme="1"/>
        <rFont val="Calibri"/>
        <family val="2"/>
        <scheme val="minor"/>
      </rPr>
      <t>)</t>
    </r>
  </si>
  <si>
    <t>Annuity Payment at Retirement</t>
  </si>
  <si>
    <t>Supplement Payment at Retirement</t>
  </si>
  <si>
    <r>
      <t xml:space="preserve">Annual </t>
    </r>
    <r>
      <rPr>
        <b/>
        <sz val="10"/>
        <color rgb="FFFF0000"/>
        <rFont val="Calibri"/>
        <family val="2"/>
        <scheme val="minor"/>
      </rPr>
      <t>Post</t>
    </r>
    <r>
      <rPr>
        <sz val="10"/>
        <color theme="1"/>
        <rFont val="Calibri"/>
        <family val="2"/>
        <scheme val="minor"/>
      </rPr>
      <t>-Retirement Income:</t>
    </r>
  </si>
  <si>
    <t>Des Moines-Ames-West Des Moines, IA</t>
  </si>
  <si>
    <t>Go to https://www.opm.gov/policy-data-oversight/pay-leave/salaries-wages/ and D/L the LEO Spreadsheet. Then go to Information about spreadsheet Format to get codes</t>
  </si>
  <si>
    <t>45.47</t>
  </si>
  <si>
    <t>45.72</t>
  </si>
  <si>
    <t>49.32</t>
  </si>
  <si>
    <t>36.41</t>
  </si>
  <si>
    <t>41.54</t>
  </si>
  <si>
    <t>49.80</t>
  </si>
  <si>
    <t>50.75</t>
  </si>
  <si>
    <t>69.97</t>
  </si>
  <si>
    <t>15.82</t>
  </si>
  <si>
    <t>25.34</t>
  </si>
  <si>
    <t>17.83</t>
  </si>
  <si>
    <t>23.70</t>
  </si>
  <si>
    <t>49.20</t>
  </si>
  <si>
    <t>49.26</t>
  </si>
  <si>
    <t>60.04</t>
  </si>
  <si>
    <t>58.21</t>
  </si>
  <si>
    <t>16.98</t>
  </si>
  <si>
    <t>19.91</t>
  </si>
  <si>
    <t>27.88</t>
  </si>
  <si>
    <t>41.82</t>
  </si>
  <si>
    <t>29.53</t>
  </si>
  <si>
    <t>44.94</t>
  </si>
  <si>
    <t>31.72</t>
  </si>
  <si>
    <t>43.45</t>
  </si>
  <si>
    <t>51.66</t>
  </si>
  <si>
    <t>53.87</t>
  </si>
  <si>
    <t>14.62</t>
  </si>
  <si>
    <t>15.48</t>
  </si>
  <si>
    <t>29.86</t>
  </si>
  <si>
    <t>45.11</t>
  </si>
  <si>
    <t>50.84</t>
  </si>
  <si>
    <t>65.79</t>
  </si>
  <si>
    <t>66.33</t>
  </si>
  <si>
    <t>77.39</t>
  </si>
  <si>
    <t>13.65</t>
  </si>
  <si>
    <t>17.85</t>
  </si>
  <si>
    <t>19.72</t>
  </si>
  <si>
    <t>21.13</t>
  </si>
  <si>
    <t>31.70</t>
  </si>
  <si>
    <t>40.00</t>
  </si>
  <si>
    <t>50.54</t>
  </si>
  <si>
    <t>52.39</t>
  </si>
  <si>
    <t>53.94</t>
  </si>
  <si>
    <t>57.02</t>
  </si>
  <si>
    <t>60.10</t>
  </si>
  <si>
    <t>60.09</t>
  </si>
  <si>
    <t>61.92</t>
  </si>
  <si>
    <t>71.02</t>
  </si>
  <si>
    <t>83.54</t>
  </si>
  <si>
    <t>37.21</t>
  </si>
  <si>
    <t>45.87</t>
  </si>
  <si>
    <t>47.15</t>
  </si>
  <si>
    <t>48.42</t>
  </si>
  <si>
    <t>49.70</t>
  </si>
  <si>
    <t>46.97</t>
  </si>
  <si>
    <t>50.00</t>
  </si>
  <si>
    <t>56.06</t>
  </si>
  <si>
    <t>59.09</t>
  </si>
  <si>
    <t>69.50</t>
  </si>
  <si>
    <t>14.03</t>
  </si>
  <si>
    <t>32.74</t>
  </si>
  <si>
    <t>82.71</t>
  </si>
  <si>
    <t>14.49</t>
  </si>
  <si>
    <t>15.97</t>
  </si>
  <si>
    <t>17.34</t>
  </si>
  <si>
    <t>38.10</t>
  </si>
  <si>
    <t>25.19</t>
  </si>
  <si>
    <t>46.44</t>
  </si>
  <si>
    <t>47.52</t>
  </si>
  <si>
    <t>45.60</t>
  </si>
  <si>
    <t>50.12</t>
  </si>
  <si>
    <t>49.17</t>
  </si>
  <si>
    <t>35.23</t>
  </si>
  <si>
    <t>46.83</t>
  </si>
  <si>
    <t>49.67</t>
  </si>
  <si>
    <t>51.09</t>
  </si>
  <si>
    <t>52.51</t>
  </si>
  <si>
    <t>50.62</t>
  </si>
  <si>
    <t>61.82</t>
  </si>
  <si>
    <t>73.78</t>
  </si>
  <si>
    <t>16.52</t>
  </si>
  <si>
    <t>38.02</t>
  </si>
  <si>
    <t>41.77</t>
  </si>
  <si>
    <t>42.16</t>
  </si>
  <si>
    <t>51.39</t>
  </si>
  <si>
    <t>47.00</t>
  </si>
  <si>
    <t>48.86</t>
  </si>
  <si>
    <t>30.79</t>
  </si>
  <si>
    <t>48.83</t>
  </si>
  <si>
    <t>48.11</t>
  </si>
  <si>
    <t>35.95</t>
  </si>
  <si>
    <t>37.62</t>
  </si>
  <si>
    <t>45.85</t>
  </si>
  <si>
    <t>50.73</t>
  </si>
  <si>
    <t>51.95</t>
  </si>
  <si>
    <t>58.65</t>
  </si>
  <si>
    <t>69.31</t>
  </si>
  <si>
    <t>71.29</t>
  </si>
  <si>
    <t>81.52</t>
  </si>
  <si>
    <t>16.54</t>
  </si>
  <si>
    <t>46.59</t>
  </si>
  <si>
    <t>46.40</t>
  </si>
  <si>
    <t>48.63</t>
  </si>
  <si>
    <t>51.77</t>
  </si>
  <si>
    <t>58.05</t>
  </si>
  <si>
    <t>14.30</t>
  </si>
  <si>
    <t>46.71</t>
  </si>
  <si>
    <t>33.85</t>
  </si>
  <si>
    <t>45.15</t>
  </si>
  <si>
    <t>36.16</t>
  </si>
  <si>
    <t>38.17</t>
  </si>
  <si>
    <t>36.42</t>
  </si>
  <si>
    <t>50.33</t>
  </si>
  <si>
    <t>58.19</t>
  </si>
  <si>
    <t>55.76</t>
  </si>
  <si>
    <t>57.62</t>
  </si>
  <si>
    <t>70.63</t>
  </si>
  <si>
    <t>74.33</t>
  </si>
  <si>
    <t>78.70</t>
  </si>
  <si>
    <t>16.51</t>
  </si>
  <si>
    <t>19.81</t>
  </si>
  <si>
    <t>23.56</t>
  </si>
  <si>
    <t>23.37</t>
  </si>
  <si>
    <t>27.46</t>
  </si>
  <si>
    <t>41.19</t>
  </si>
  <si>
    <t>46.49</t>
  </si>
  <si>
    <t>38.44</t>
  </si>
  <si>
    <t>40.81</t>
  </si>
  <si>
    <t>50.03</t>
  </si>
  <si>
    <t>48.53</t>
  </si>
  <si>
    <t>82.69</t>
  </si>
  <si>
    <t>23.65</t>
  </si>
  <si>
    <t>24.25</t>
  </si>
  <si>
    <t>59.90</t>
  </si>
  <si>
    <t>16.15</t>
  </si>
  <si>
    <t>16.80</t>
  </si>
  <si>
    <t>36.19</t>
  </si>
  <si>
    <t>45.08</t>
  </si>
  <si>
    <t>47.65</t>
  </si>
  <si>
    <t>50.23</t>
  </si>
  <si>
    <t>70.58</t>
  </si>
  <si>
    <t>76.63</t>
  </si>
  <si>
    <t>83.02</t>
  </si>
  <si>
    <t>17.39</t>
  </si>
  <si>
    <t>14.50</t>
  </si>
  <si>
    <t>13.34</t>
  </si>
  <si>
    <t>18.49</t>
  </si>
  <si>
    <t>24.41</t>
  </si>
  <si>
    <t>46.20</t>
  </si>
  <si>
    <t>35.77</t>
  </si>
  <si>
    <t>38.20</t>
  </si>
  <si>
    <t>57.56</t>
  </si>
  <si>
    <t>75.68</t>
  </si>
  <si>
    <t>15.07</t>
  </si>
  <si>
    <t>17.53</t>
  </si>
  <si>
    <t>44.90</t>
  </si>
  <si>
    <t>49.74</t>
  </si>
  <si>
    <t>34.63</t>
  </si>
  <si>
    <t>38.59</t>
  </si>
  <si>
    <t>45.49</t>
  </si>
  <si>
    <t>46.68</t>
  </si>
  <si>
    <t>50.22</t>
  </si>
  <si>
    <t>53.09</t>
  </si>
  <si>
    <t>54.52</t>
  </si>
  <si>
    <t>51.18</t>
  </si>
  <si>
    <t>61.42</t>
  </si>
  <si>
    <t>78.63</t>
  </si>
  <si>
    <t>15.10</t>
  </si>
  <si>
    <t>34.95</t>
  </si>
  <si>
    <t>47.27</t>
  </si>
  <si>
    <t>48.45</t>
  </si>
  <si>
    <t>49.35</t>
  </si>
  <si>
    <t>49.14</t>
  </si>
  <si>
    <t>58.16</t>
  </si>
  <si>
    <t>63.14</t>
  </si>
  <si>
    <t>74.62</t>
  </si>
  <si>
    <t>24.40</t>
  </si>
  <si>
    <t>48.36</t>
  </si>
  <si>
    <t>48.33</t>
  </si>
  <si>
    <t>35.59</t>
  </si>
  <si>
    <t>39.19</t>
  </si>
  <si>
    <t>37.24</t>
  </si>
  <si>
    <t>53.07</t>
  </si>
  <si>
    <t>14.99</t>
  </si>
  <si>
    <t>15.43</t>
  </si>
  <si>
    <t>17.89</t>
  </si>
  <si>
    <t>15.94</t>
  </si>
  <si>
    <t>17.50</t>
  </si>
  <si>
    <t>32.53</t>
  </si>
  <si>
    <t>48.30</t>
  </si>
  <si>
    <t>52.90</t>
  </si>
  <si>
    <t>53.58</t>
  </si>
  <si>
    <t>55.37</t>
  </si>
  <si>
    <t>57.16</t>
  </si>
  <si>
    <t>58.94</t>
  </si>
  <si>
    <t>69.33</t>
  </si>
  <si>
    <t>79.84</t>
  </si>
  <si>
    <t>21.91</t>
  </si>
  <si>
    <t>39.76</t>
  </si>
  <si>
    <t>78.44</t>
  </si>
  <si>
    <t>13.68</t>
  </si>
  <si>
    <t>33.82</t>
  </si>
  <si>
    <t>37.09</t>
  </si>
  <si>
    <t>40.21</t>
  </si>
  <si>
    <t>59.78</t>
  </si>
  <si>
    <t>68.52</t>
  </si>
  <si>
    <t>70.32</t>
  </si>
  <si>
    <t>15.33</t>
  </si>
  <si>
    <t>16.90</t>
  </si>
  <si>
    <t>20.59</t>
  </si>
  <si>
    <t>21.10</t>
  </si>
  <si>
    <t>44.31</t>
  </si>
  <si>
    <t>49.22</t>
  </si>
  <si>
    <t>38.83</t>
  </si>
  <si>
    <t>39.91</t>
  </si>
  <si>
    <t>52.55</t>
  </si>
  <si>
    <t>52.36</t>
  </si>
  <si>
    <t>60.80</t>
  </si>
  <si>
    <t>69.85</t>
  </si>
  <si>
    <t>71.85</t>
  </si>
  <si>
    <t>72.78</t>
  </si>
  <si>
    <t>26.92</t>
  </si>
  <si>
    <t>61.45</t>
  </si>
  <si>
    <t>14.78</t>
  </si>
  <si>
    <t>24.04</t>
  </si>
  <si>
    <t>29.89</t>
  </si>
  <si>
    <t>51.54</t>
  </si>
  <si>
    <t>17.14</t>
  </si>
  <si>
    <t>22.45</t>
  </si>
  <si>
    <t>45.56</t>
  </si>
  <si>
    <t>72.01</t>
  </si>
  <si>
    <t>76.01</t>
  </si>
  <si>
    <t>15.80</t>
  </si>
  <si>
    <t>15.39</t>
  </si>
  <si>
    <t>24.97</t>
  </si>
  <si>
    <t>37.46</t>
  </si>
  <si>
    <t>45.89</t>
  </si>
  <si>
    <t>47.82</t>
  </si>
  <si>
    <t>48.20</t>
  </si>
  <si>
    <t>49.69</t>
  </si>
  <si>
    <t>55.53</t>
  </si>
  <si>
    <t>52.13</t>
  </si>
  <si>
    <t>31.00</t>
  </si>
  <si>
    <t>40.93</t>
  </si>
  <si>
    <t>69.77</t>
  </si>
  <si>
    <t>40.69</t>
  </si>
  <si>
    <t>39.79</t>
  </si>
  <si>
    <t>50.06</t>
  </si>
  <si>
    <t>48.06</t>
  </si>
  <si>
    <t>50.52</t>
  </si>
  <si>
    <t>51.47</t>
  </si>
  <si>
    <t>46.41</t>
  </si>
  <si>
    <t>36.52</t>
  </si>
  <si>
    <t>52.86</t>
  </si>
  <si>
    <t>73.47</t>
  </si>
  <si>
    <t>16.83</t>
  </si>
  <si>
    <t>46.02</t>
  </si>
  <si>
    <t>49.08</t>
  </si>
  <si>
    <t>53.69</t>
  </si>
  <si>
    <t>56.75</t>
  </si>
  <si>
    <t>58.29</t>
  </si>
  <si>
    <t>51.32</t>
  </si>
  <si>
    <t>48.18</t>
  </si>
  <si>
    <t>56.21</t>
  </si>
  <si>
    <t>56.93</t>
  </si>
  <si>
    <t>17.74</t>
  </si>
  <si>
    <t>46.73</t>
  </si>
  <si>
    <t>35.17</t>
  </si>
  <si>
    <t>37.54</t>
  </si>
  <si>
    <t>43.06</t>
  </si>
  <si>
    <t>51.62</t>
  </si>
  <si>
    <t>59.51</t>
  </si>
  <si>
    <t>15.84</t>
  </si>
  <si>
    <t>23.76</t>
  </si>
  <si>
    <t>25.00</t>
  </si>
  <si>
    <t>37.50</t>
  </si>
  <si>
    <t>32.41</t>
  </si>
  <si>
    <t>48.35</t>
  </si>
  <si>
    <t>48.15</t>
  </si>
  <si>
    <t>52.09</t>
  </si>
  <si>
    <t>69.25</t>
  </si>
  <si>
    <t>71.17</t>
  </si>
  <si>
    <t>81.46</t>
  </si>
  <si>
    <t>51.08</t>
  </si>
  <si>
    <t>46.91</t>
  </si>
  <si>
    <t>51.05</t>
  </si>
  <si>
    <t>48.77</t>
  </si>
  <si>
    <t>51.81</t>
  </si>
  <si>
    <t>42.52</t>
  </si>
  <si>
    <t>44.20</t>
  </si>
  <si>
    <t>62.11</t>
  </si>
  <si>
    <t>15.58</t>
  </si>
  <si>
    <t>15.99</t>
  </si>
  <si>
    <t>44.65</t>
  </si>
  <si>
    <t>48.54</t>
  </si>
  <si>
    <t>64.53</t>
  </si>
  <si>
    <t>69.90</t>
  </si>
  <si>
    <t>54.64</t>
  </si>
  <si>
    <t>64.57</t>
  </si>
  <si>
    <t>25.84</t>
  </si>
  <si>
    <t>39.28</t>
  </si>
  <si>
    <t>49.86</t>
  </si>
  <si>
    <t>51.24</t>
  </si>
  <si>
    <t>60.33</t>
  </si>
  <si>
    <t>45.78</t>
  </si>
  <si>
    <t>54.44</t>
  </si>
  <si>
    <t>55.14</t>
  </si>
  <si>
    <t>41.20</t>
  </si>
  <si>
    <t>43.00</t>
  </si>
  <si>
    <t>48.39</t>
  </si>
  <si>
    <t>60.99</t>
  </si>
  <si>
    <t>67.26</t>
  </si>
  <si>
    <t>71.74</t>
  </si>
  <si>
    <t>80.71</t>
  </si>
  <si>
    <t>39.04</t>
  </si>
  <si>
    <t>67.54</t>
  </si>
  <si>
    <t>69.72</t>
  </si>
  <si>
    <t>42.82</t>
  </si>
  <si>
    <t>53.21</t>
  </si>
  <si>
    <t>57.90</t>
  </si>
  <si>
    <t>57.33</t>
  </si>
  <si>
    <t>17.42</t>
  </si>
  <si>
    <t>13.31</t>
  </si>
  <si>
    <t>13.69</t>
  </si>
  <si>
    <t>46.90</t>
  </si>
  <si>
    <t>48.17</t>
  </si>
  <si>
    <t>49.44</t>
  </si>
  <si>
    <t>52.76</t>
  </si>
  <si>
    <t>54.26</t>
  </si>
  <si>
    <t>69.14</t>
  </si>
  <si>
    <t>77.52</t>
  </si>
  <si>
    <t>17.41</t>
  </si>
  <si>
    <t>21.64</t>
  </si>
  <si>
    <t>31.60</t>
  </si>
  <si>
    <t>44.44</t>
  </si>
  <si>
    <t>52.77</t>
  </si>
  <si>
    <t>42.88</t>
  </si>
  <si>
    <t>51.40</t>
  </si>
  <si>
    <t>72.22</t>
  </si>
  <si>
    <t>78.24</t>
  </si>
  <si>
    <t>36.13</t>
  </si>
  <si>
    <t>47.58</t>
  </si>
  <si>
    <t>15.88</t>
  </si>
  <si>
    <t>50.96</t>
  </si>
  <si>
    <t>49.58</t>
  </si>
  <si>
    <t>51.03</t>
  </si>
  <si>
    <t>53.96</t>
  </si>
  <si>
    <t>36.94</t>
  </si>
  <si>
    <t>49.94</t>
  </si>
  <si>
    <t>44.17</t>
  </si>
  <si>
    <t>37.93</t>
  </si>
  <si>
    <t>18.16</t>
  </si>
  <si>
    <t>55.00</t>
  </si>
  <si>
    <t>44.96</t>
  </si>
  <si>
    <t>48.64</t>
  </si>
  <si>
    <t>Updated on 01/01/22</t>
  </si>
  <si>
    <t>L 2025</t>
  </si>
  <si>
    <t>L 2035</t>
  </si>
  <si>
    <t>L 2045</t>
  </si>
  <si>
    <t>L 2055</t>
  </si>
  <si>
    <t>L 2060</t>
  </si>
  <si>
    <t>L 2065</t>
  </si>
  <si>
    <t>Hawaii, State of</t>
  </si>
  <si>
    <t>Code</t>
  </si>
  <si>
    <t xml:space="preserve">Alaska, State of </t>
  </si>
  <si>
    <t>16.30</t>
  </si>
  <si>
    <t>45.81</t>
  </si>
  <si>
    <t>29.42</t>
  </si>
  <si>
    <t>47.93</t>
  </si>
  <si>
    <t>49.19</t>
  </si>
  <si>
    <t>50.45</t>
  </si>
  <si>
    <t>44.69</t>
  </si>
  <si>
    <t>50.28</t>
  </si>
  <si>
    <t>34.45</t>
  </si>
  <si>
    <t>36.31</t>
  </si>
  <si>
    <t>49.37</t>
  </si>
  <si>
    <t>43.03</t>
  </si>
  <si>
    <t>50.70</t>
  </si>
  <si>
    <t>52.19</t>
  </si>
  <si>
    <t>56.67</t>
  </si>
  <si>
    <t>60.29</t>
  </si>
  <si>
    <t>62.86</t>
  </si>
  <si>
    <t>67.06</t>
  </si>
  <si>
    <t>71.25</t>
  </si>
  <si>
    <t>79.63</t>
  </si>
  <si>
    <t>83.80</t>
  </si>
  <si>
    <t>86.27</t>
  </si>
  <si>
    <t>15.04</t>
  </si>
  <si>
    <t>33.88</t>
  </si>
  <si>
    <t>44.14</t>
  </si>
  <si>
    <t>51.55</t>
  </si>
  <si>
    <t>58.07</t>
  </si>
  <si>
    <t>68.62</t>
  </si>
  <si>
    <t>74.34</t>
  </si>
  <si>
    <t>85.20</t>
  </si>
  <si>
    <t>87.44</t>
  </si>
  <si>
    <t>14.07</t>
  </si>
  <si>
    <t>16.32</t>
  </si>
  <si>
    <t>17.43</t>
  </si>
  <si>
    <t>35.50</t>
  </si>
  <si>
    <t>40.12</t>
  </si>
  <si>
    <t>41.23</t>
  </si>
  <si>
    <t>41.41</t>
  </si>
  <si>
    <t>44.08</t>
  </si>
  <si>
    <t>48.09</t>
  </si>
  <si>
    <t>50.76</t>
  </si>
  <si>
    <t>49.24</t>
  </si>
  <si>
    <t>50.83</t>
  </si>
  <si>
    <t>55.59</t>
  </si>
  <si>
    <t>61.94</t>
  </si>
  <si>
    <t>63.82</t>
  </si>
  <si>
    <t>65.70</t>
  </si>
  <si>
    <t>67.57</t>
  </si>
  <si>
    <t>71.33</t>
  </si>
  <si>
    <t>72.86</t>
  </si>
  <si>
    <t>46.07</t>
  </si>
  <si>
    <t>27.91</t>
  </si>
  <si>
    <t>37.57</t>
  </si>
  <si>
    <t>37.30</t>
  </si>
  <si>
    <t>43.12</t>
  </si>
  <si>
    <t>51.69</t>
  </si>
  <si>
    <t>53.16</t>
  </si>
  <si>
    <t>58.14</t>
  </si>
  <si>
    <t>61.46</t>
  </si>
  <si>
    <t>60.85</t>
  </si>
  <si>
    <t>69.27</t>
  </si>
  <si>
    <t>83.13</t>
  </si>
  <si>
    <t>16.56</t>
  </si>
  <si>
    <t>31.44</t>
  </si>
  <si>
    <t>24.27</t>
  </si>
  <si>
    <t>42.42</t>
  </si>
  <si>
    <t>36.46</t>
  </si>
  <si>
    <t>33.94</t>
  </si>
  <si>
    <t>43.39</t>
  </si>
  <si>
    <t>62.88</t>
  </si>
  <si>
    <t>87.40</t>
  </si>
  <si>
    <t>12.60</t>
  </si>
  <si>
    <t>18.90</t>
  </si>
  <si>
    <t>12.99</t>
  </si>
  <si>
    <t>16.29</t>
  </si>
  <si>
    <t>27.54</t>
  </si>
  <si>
    <t>19.33</t>
  </si>
  <si>
    <t>27.31</t>
  </si>
  <si>
    <t>40.97</t>
  </si>
  <si>
    <t>28.41</t>
  </si>
  <si>
    <t>30.82</t>
  </si>
  <si>
    <t>46.89</t>
  </si>
  <si>
    <t>33.10</t>
  </si>
  <si>
    <t>36.71</t>
  </si>
  <si>
    <t>49.33</t>
  </si>
  <si>
    <t>52.32</t>
  </si>
  <si>
    <t>58.66</t>
  </si>
  <si>
    <t>61.83</t>
  </si>
  <si>
    <t>58.08</t>
  </si>
  <si>
    <t>59.95</t>
  </si>
  <si>
    <t>65.57</t>
  </si>
  <si>
    <t>73.07</t>
  </si>
  <si>
    <t>66.11</t>
  </si>
  <si>
    <t>77.13</t>
  </si>
  <si>
    <t>16.41</t>
  </si>
  <si>
    <t>46.58</t>
  </si>
  <si>
    <t>33.55</t>
  </si>
  <si>
    <t>34.39</t>
  </si>
  <si>
    <t>35.20</t>
  </si>
  <si>
    <t>37.06</t>
  </si>
  <si>
    <t>52.40</t>
  </si>
  <si>
    <t>49.53</t>
  </si>
  <si>
    <t>52.72</t>
  </si>
  <si>
    <t>57.51</t>
  </si>
  <si>
    <t>56.64</t>
  </si>
  <si>
    <t>60.41</t>
  </si>
  <si>
    <t>62.30</t>
  </si>
  <si>
    <t>67.96</t>
  </si>
  <si>
    <t>71.06</t>
  </si>
  <si>
    <t>75.50</t>
  </si>
  <si>
    <t>86.60</t>
  </si>
  <si>
    <t>16.27</t>
  </si>
  <si>
    <t>46.43</t>
  </si>
  <si>
    <t>47.57</t>
  </si>
  <si>
    <t>50.34</t>
  </si>
  <si>
    <t>47.39</t>
  </si>
  <si>
    <t>50.18</t>
  </si>
  <si>
    <t>37.17</t>
  </si>
  <si>
    <t>50.79</t>
  </si>
  <si>
    <t>37.29</t>
  </si>
  <si>
    <t>42.94</t>
  </si>
  <si>
    <t>46.13</t>
  </si>
  <si>
    <t>49.11</t>
  </si>
  <si>
    <t>50.60</t>
  </si>
  <si>
    <t>53.57</t>
  </si>
  <si>
    <t>56.55</t>
  </si>
  <si>
    <t>58.40</t>
  </si>
  <si>
    <t>63.71</t>
  </si>
  <si>
    <t>67.25</t>
  </si>
  <si>
    <t>69.01</t>
  </si>
  <si>
    <t>62.74</t>
  </si>
  <si>
    <t>73.19</t>
  </si>
  <si>
    <t>79.46</t>
  </si>
  <si>
    <t>81.17</t>
  </si>
  <si>
    <t>86.09</t>
  </si>
  <si>
    <t>14.90</t>
  </si>
  <si>
    <t>17.28</t>
  </si>
  <si>
    <t>17.98</t>
  </si>
  <si>
    <t>26.41</t>
  </si>
  <si>
    <t>31.07</t>
  </si>
  <si>
    <t>46.46</t>
  </si>
  <si>
    <t>47.75</t>
  </si>
  <si>
    <t>41.86</t>
  </si>
  <si>
    <t>39.09</t>
  </si>
  <si>
    <t>40.24</t>
  </si>
  <si>
    <t>49.61</t>
  </si>
  <si>
    <t>52.37</t>
  </si>
  <si>
    <t>61.96</t>
  </si>
  <si>
    <t>63.90</t>
  </si>
  <si>
    <t>65.84</t>
  </si>
  <si>
    <t>69.71</t>
  </si>
  <si>
    <t>73.58</t>
  </si>
  <si>
    <t>70.61</t>
  </si>
  <si>
    <t>72.89</t>
  </si>
  <si>
    <t>82.00</t>
  </si>
  <si>
    <t>18.27</t>
  </si>
  <si>
    <t>40.49</t>
  </si>
  <si>
    <t>39.86</t>
  </si>
  <si>
    <t>42.65</t>
  </si>
  <si>
    <t>44.01</t>
  </si>
  <si>
    <t>33.28</t>
  </si>
  <si>
    <t>39.94</t>
  </si>
  <si>
    <t>43.27</t>
  </si>
  <si>
    <t>47.87</t>
  </si>
  <si>
    <t>50.53</t>
  </si>
  <si>
    <t>47.44</t>
  </si>
  <si>
    <t>52.18</t>
  </si>
  <si>
    <t>61.67</t>
  </si>
  <si>
    <t>61.66</t>
  </si>
  <si>
    <t>67.27</t>
  </si>
  <si>
    <t>65.94</t>
  </si>
  <si>
    <t>79.13</t>
  </si>
  <si>
    <t>83.52</t>
  </si>
  <si>
    <t>85.72</t>
  </si>
  <si>
    <t>15.52</t>
  </si>
  <si>
    <t>43.74</t>
  </si>
  <si>
    <t>51.11</t>
  </si>
  <si>
    <t>46.94</t>
  </si>
  <si>
    <t>48.32</t>
  </si>
  <si>
    <t>51.84</t>
  </si>
  <si>
    <t>47.96</t>
  </si>
  <si>
    <t>47.16</t>
  </si>
  <si>
    <t>53.06</t>
  </si>
  <si>
    <t>54.53</t>
  </si>
  <si>
    <t>54.33</t>
  </si>
  <si>
    <t>57.84</t>
  </si>
  <si>
    <t>64.85</t>
  </si>
  <si>
    <t>68.35</t>
  </si>
  <si>
    <t>77.96</t>
  </si>
  <si>
    <t>80.39</t>
  </si>
  <si>
    <t>49.30</t>
  </si>
  <si>
    <t>50.94</t>
  </si>
  <si>
    <t>54.23</t>
  </si>
  <si>
    <t>60.20</t>
  </si>
  <si>
    <t>66.02</t>
  </si>
  <si>
    <t>15.50</t>
  </si>
  <si>
    <t>23.25</t>
  </si>
  <si>
    <t>16.38</t>
  </si>
  <si>
    <t>16.82</t>
  </si>
  <si>
    <t>43.66</t>
  </si>
  <si>
    <t>57.31</t>
  </si>
  <si>
    <t>16.96</t>
  </si>
  <si>
    <t>45.75</t>
  </si>
  <si>
    <t>46.88</t>
  </si>
  <si>
    <t>36.37</t>
  </si>
  <si>
    <t>40.06</t>
  </si>
  <si>
    <t>56.29</t>
  </si>
  <si>
    <t>61.12</t>
  </si>
  <si>
    <t>58.92</t>
  </si>
  <si>
    <t>66.52</t>
  </si>
  <si>
    <t>78.25</t>
  </si>
  <si>
    <t>11.94</t>
  </si>
  <si>
    <t>12.34</t>
  </si>
  <si>
    <t>14.73</t>
  </si>
  <si>
    <t>16.46</t>
  </si>
  <si>
    <t>18.55</t>
  </si>
  <si>
    <t>20.50</t>
  </si>
  <si>
    <t>47.37</t>
  </si>
  <si>
    <t>48.50</t>
  </si>
  <si>
    <t>62.47</t>
  </si>
  <si>
    <t>58.68</t>
  </si>
  <si>
    <t>71.93</t>
  </si>
  <si>
    <t>73.83</t>
  </si>
  <si>
    <t>66.80</t>
  </si>
  <si>
    <t>69.03</t>
  </si>
  <si>
    <t>73.48</t>
  </si>
  <si>
    <t>13.75</t>
  </si>
  <si>
    <t>15.85</t>
  </si>
  <si>
    <t>23.68</t>
  </si>
  <si>
    <t>28.48</t>
  </si>
  <si>
    <t>33.34</t>
  </si>
  <si>
    <t>39.52</t>
  </si>
  <si>
    <t>44.56</t>
  </si>
  <si>
    <t>53.41</t>
  </si>
  <si>
    <t>48.85</t>
  </si>
  <si>
    <t>50.48</t>
  </si>
  <si>
    <t>52.11</t>
  </si>
  <si>
    <t>58.62</t>
  </si>
  <si>
    <t>61.88</t>
  </si>
  <si>
    <t>65.43</t>
  </si>
  <si>
    <t>67.35</t>
  </si>
  <si>
    <t>70.17</t>
  </si>
  <si>
    <t>79.22</t>
  </si>
  <si>
    <t>81.48</t>
  </si>
  <si>
    <t>16.26</t>
  </si>
  <si>
    <t>30.13</t>
  </si>
  <si>
    <t>45.20</t>
  </si>
  <si>
    <t>49.23</t>
  </si>
  <si>
    <t>49.62</t>
  </si>
  <si>
    <t>52.16</t>
  </si>
  <si>
    <t>53.13</t>
  </si>
  <si>
    <t>51.36</t>
  </si>
  <si>
    <t>52.91</t>
  </si>
  <si>
    <t>37.66</t>
  </si>
  <si>
    <t>48.95</t>
  </si>
  <si>
    <t>49.65</t>
  </si>
  <si>
    <t>57.17</t>
  </si>
  <si>
    <t>53.67</t>
  </si>
  <si>
    <t>57.25</t>
  </si>
  <si>
    <t>64.41</t>
  </si>
  <si>
    <t>67.65</t>
  </si>
  <si>
    <t>79.58</t>
  </si>
  <si>
    <t>16.49</t>
  </si>
  <si>
    <t>20.71</t>
  </si>
  <si>
    <t>31.86</t>
  </si>
  <si>
    <t>49.07</t>
  </si>
  <si>
    <t>50.81</t>
  </si>
  <si>
    <t>51.75</t>
  </si>
  <si>
    <t>50.78</t>
  </si>
  <si>
    <t>40.42</t>
  </si>
  <si>
    <t>38.95</t>
  </si>
  <si>
    <t>42.79</t>
  </si>
  <si>
    <t>47.68</t>
  </si>
  <si>
    <t>43.96</t>
  </si>
  <si>
    <t>51.29</t>
  </si>
  <si>
    <t>52.28</t>
  </si>
  <si>
    <t>54.02</t>
  </si>
  <si>
    <t>74.13</t>
  </si>
  <si>
    <t>79.93</t>
  </si>
  <si>
    <t>12.92</t>
  </si>
  <si>
    <t>48.08</t>
  </si>
  <si>
    <t>51.48</t>
  </si>
  <si>
    <t>47.79</t>
  </si>
  <si>
    <t>32.77</t>
  </si>
  <si>
    <t>48.26</t>
  </si>
  <si>
    <t>41.35</t>
  </si>
  <si>
    <t>52.48</t>
  </si>
  <si>
    <t>56.85</t>
  </si>
  <si>
    <t>55.47</t>
  </si>
  <si>
    <t>65.55</t>
  </si>
  <si>
    <t>71.69</t>
  </si>
  <si>
    <t>75.79</t>
  </si>
  <si>
    <t>79.51</t>
  </si>
  <si>
    <t>81.92</t>
  </si>
  <si>
    <t>49.73</t>
  </si>
  <si>
    <t>48.99</t>
  </si>
  <si>
    <t>64.84</t>
  </si>
  <si>
    <t>66.55</t>
  </si>
  <si>
    <t>60.50</t>
  </si>
  <si>
    <t>74.61</t>
  </si>
  <si>
    <t>71.16</t>
  </si>
  <si>
    <t>35.35</t>
  </si>
  <si>
    <t>50.61</t>
  </si>
  <si>
    <t>53.78</t>
  </si>
  <si>
    <t>55.36</t>
  </si>
  <si>
    <t>56.94</t>
  </si>
  <si>
    <t>59.81</t>
  </si>
  <si>
    <t>63.55</t>
  </si>
  <si>
    <t>67.29</t>
  </si>
  <si>
    <t>65.96</t>
  </si>
  <si>
    <t>76.95</t>
  </si>
  <si>
    <t>79.15</t>
  </si>
  <si>
    <t>18.44</t>
  </si>
  <si>
    <t>13.71</t>
  </si>
  <si>
    <t>13.37</t>
  </si>
  <si>
    <t>15.54</t>
  </si>
  <si>
    <t>20.20</t>
  </si>
  <si>
    <t>25.66</t>
  </si>
  <si>
    <t>26.88</t>
  </si>
  <si>
    <t>38.08</t>
  </si>
  <si>
    <t>47.89</t>
  </si>
  <si>
    <t>49.48</t>
  </si>
  <si>
    <t>54.27</t>
  </si>
  <si>
    <t>58.48</t>
  </si>
  <si>
    <t>67.91</t>
  </si>
  <si>
    <t>66.56</t>
  </si>
  <si>
    <t>68.78</t>
  </si>
  <si>
    <t>71.00</t>
  </si>
  <si>
    <t>15.60</t>
  </si>
  <si>
    <t>16.63</t>
  </si>
  <si>
    <t>24.95</t>
  </si>
  <si>
    <t>18.94</t>
  </si>
  <si>
    <t>24.19</t>
  </si>
  <si>
    <t>43.15</t>
  </si>
  <si>
    <t>43.21</t>
  </si>
  <si>
    <t>47.26</t>
  </si>
  <si>
    <t>51.06</t>
  </si>
  <si>
    <t>55.85</t>
  </si>
  <si>
    <t>57.45</t>
  </si>
  <si>
    <t>15.65</t>
  </si>
  <si>
    <t>21.55</t>
  </si>
  <si>
    <t>22.09</t>
  </si>
  <si>
    <t>48.65</t>
  </si>
  <si>
    <t>47.67</t>
  </si>
  <si>
    <t>45.16</t>
  </si>
  <si>
    <t>47.13</t>
  </si>
  <si>
    <t>53.52</t>
  </si>
  <si>
    <t>56.49</t>
  </si>
  <si>
    <t>56.57</t>
  </si>
  <si>
    <t>63.64</t>
  </si>
  <si>
    <t>67.17</t>
  </si>
  <si>
    <t>64.76</t>
  </si>
  <si>
    <t>66.85</t>
  </si>
  <si>
    <t>79.38</t>
  </si>
  <si>
    <t>15.15</t>
  </si>
  <si>
    <t>32.50</t>
  </si>
  <si>
    <t>36.22</t>
  </si>
  <si>
    <t>38.86</t>
  </si>
  <si>
    <t>40.45</t>
  </si>
  <si>
    <t>51.17</t>
  </si>
  <si>
    <t>52.85</t>
  </si>
  <si>
    <t>56.77</t>
  </si>
  <si>
    <t>71.91</t>
  </si>
  <si>
    <t>73.80</t>
  </si>
  <si>
    <t>14.45</t>
  </si>
  <si>
    <t>21.68</t>
  </si>
  <si>
    <t>16.37</t>
  </si>
  <si>
    <t>17.95</t>
  </si>
  <si>
    <t>37.00</t>
  </si>
  <si>
    <t>40.75</t>
  </si>
  <si>
    <t>46.78</t>
  </si>
  <si>
    <t>50.91</t>
  </si>
  <si>
    <t>52.29</t>
  </si>
  <si>
    <t>53.66</t>
  </si>
  <si>
    <t>50.72</t>
  </si>
  <si>
    <t>55.63</t>
  </si>
  <si>
    <t>60.54</t>
  </si>
  <si>
    <t>62.18</t>
  </si>
  <si>
    <t>59.94</t>
  </si>
  <si>
    <t>75.41</t>
  </si>
  <si>
    <t>77.33</t>
  </si>
  <si>
    <t>81.88</t>
  </si>
  <si>
    <t>86.42</t>
  </si>
  <si>
    <t>23.47</t>
  </si>
  <si>
    <t>47.63</t>
  </si>
  <si>
    <t>47.60</t>
  </si>
  <si>
    <t>41.26</t>
  </si>
  <si>
    <t>42.58</t>
  </si>
  <si>
    <t>50.82</t>
  </si>
  <si>
    <t>50.63</t>
  </si>
  <si>
    <t>52.27</t>
  </si>
  <si>
    <t>53.90</t>
  </si>
  <si>
    <t>62.07</t>
  </si>
  <si>
    <t>61.77</t>
  </si>
  <si>
    <t>65.63</t>
  </si>
  <si>
    <t>71.42</t>
  </si>
  <si>
    <t>73.35</t>
  </si>
  <si>
    <t>77.19</t>
  </si>
  <si>
    <t>52.92</t>
  </si>
  <si>
    <t>48.96</t>
  </si>
  <si>
    <t>50.55</t>
  </si>
  <si>
    <t>36.85</t>
  </si>
  <si>
    <t>42.04</t>
  </si>
  <si>
    <t>44.59</t>
  </si>
  <si>
    <t>50.39</t>
  </si>
  <si>
    <t>51.92</t>
  </si>
  <si>
    <t>59.55</t>
  </si>
  <si>
    <t>67.18</t>
  </si>
  <si>
    <t>75.10</t>
  </si>
  <si>
    <t>75.72</t>
  </si>
  <si>
    <t>13.30</t>
  </si>
  <si>
    <t>15.45</t>
  </si>
  <si>
    <t>24.91</t>
  </si>
  <si>
    <t>31.61</t>
  </si>
  <si>
    <t>37.87</t>
  </si>
  <si>
    <t>58.74</t>
  </si>
  <si>
    <t>65.66</t>
  </si>
  <si>
    <t>77.24</t>
  </si>
  <si>
    <t>79.44</t>
  </si>
  <si>
    <t>15.96</t>
  </si>
  <si>
    <t>48.31</t>
  </si>
  <si>
    <t>51.00</t>
  </si>
  <si>
    <t>59.05</t>
  </si>
  <si>
    <t>62.24</t>
  </si>
  <si>
    <t>66.00</t>
  </si>
  <si>
    <t>75.42</t>
  </si>
  <si>
    <t>82.07</t>
  </si>
  <si>
    <t>14.48</t>
  </si>
  <si>
    <t>46.62</t>
  </si>
  <si>
    <t>42.25</t>
  </si>
  <si>
    <t>45.37</t>
  </si>
  <si>
    <t>52.08</t>
  </si>
  <si>
    <t>53.61</t>
  </si>
  <si>
    <t>56.68</t>
  </si>
  <si>
    <t>56.47</t>
  </si>
  <si>
    <t>60.11</t>
  </si>
  <si>
    <t>63.75</t>
  </si>
  <si>
    <t>67.39</t>
  </si>
  <si>
    <t>71.04</t>
  </si>
  <si>
    <t>71.03</t>
  </si>
  <si>
    <t>73.18</t>
  </si>
  <si>
    <t>75.34</t>
  </si>
  <si>
    <t>77.49</t>
  </si>
  <si>
    <t>81.79</t>
  </si>
  <si>
    <t>83.94</t>
  </si>
  <si>
    <t>15.19</t>
  </si>
  <si>
    <t>17.87</t>
  </si>
  <si>
    <t>53.43</t>
  </si>
  <si>
    <t>69.30</t>
  </si>
  <si>
    <t>83.78</t>
  </si>
  <si>
    <t>17.93</t>
  </si>
  <si>
    <t>29.47</t>
  </si>
  <si>
    <t>44.21</t>
  </si>
  <si>
    <t>46.04</t>
  </si>
  <si>
    <t>42.76</t>
  </si>
  <si>
    <t>44.50</t>
  </si>
  <si>
    <t>49.90</t>
  </si>
  <si>
    <t>59.34</t>
  </si>
  <si>
    <t>64.43</t>
  </si>
  <si>
    <t>68.22</t>
  </si>
  <si>
    <t>80.25</t>
  </si>
  <si>
    <t>82.48</t>
  </si>
  <si>
    <t>84.70</t>
  </si>
  <si>
    <t>49.79</t>
  </si>
  <si>
    <t>33.19</t>
  </si>
  <si>
    <t>54.98</t>
  </si>
  <si>
    <t>51.97</t>
  </si>
  <si>
    <t>53.64</t>
  </si>
  <si>
    <t>55.32</t>
  </si>
  <si>
    <t>65.38</t>
  </si>
  <si>
    <t>61.41</t>
  </si>
  <si>
    <t>72.23</t>
  </si>
  <si>
    <t>52.53</t>
  </si>
  <si>
    <t>57.54</t>
  </si>
  <si>
    <t>58.28</t>
  </si>
  <si>
    <t>60.22</t>
  </si>
  <si>
    <t>75.76</t>
  </si>
  <si>
    <t>70.84</t>
  </si>
  <si>
    <t>77.69</t>
  </si>
  <si>
    <t>82.26</t>
  </si>
  <si>
    <t>86.83</t>
  </si>
  <si>
    <t>40.33</t>
  </si>
  <si>
    <t>38.32</t>
  </si>
  <si>
    <t>45.93</t>
  </si>
  <si>
    <t>51.67</t>
  </si>
  <si>
    <t>55.98</t>
  </si>
  <si>
    <t>51.20</t>
  </si>
  <si>
    <t>56.32</t>
  </si>
  <si>
    <t>60.51</t>
  </si>
  <si>
    <t>68.57</t>
  </si>
  <si>
    <t>70.59</t>
  </si>
  <si>
    <t>76.64</t>
  </si>
  <si>
    <t>73.54</t>
  </si>
  <si>
    <t>15.79</t>
  </si>
  <si>
    <t>54.12</t>
  </si>
  <si>
    <t>58.76</t>
  </si>
  <si>
    <t>55.16</t>
  </si>
  <si>
    <t>58.84</t>
  </si>
  <si>
    <t>60.68</t>
  </si>
  <si>
    <t>71.71</t>
  </si>
  <si>
    <t>65.18</t>
  </si>
  <si>
    <t>69.53</t>
  </si>
  <si>
    <t>21.76</t>
  </si>
  <si>
    <t>31.42</t>
  </si>
  <si>
    <t>42.31</t>
  </si>
  <si>
    <t>49.38</t>
  </si>
  <si>
    <t>57.13</t>
  </si>
  <si>
    <t>58.72</t>
  </si>
  <si>
    <t>56.26</t>
  </si>
  <si>
    <t>60.01</t>
  </si>
  <si>
    <t>63.76</t>
  </si>
  <si>
    <t>69.38</t>
  </si>
  <si>
    <t>75.00</t>
  </si>
  <si>
    <t>81.61</t>
  </si>
  <si>
    <t>13.27</t>
  </si>
  <si>
    <t>18.34</t>
  </si>
  <si>
    <t>21.67</t>
  </si>
  <si>
    <t>37.43</t>
  </si>
  <si>
    <t>49.10</t>
  </si>
  <si>
    <t>53.85</t>
  </si>
  <si>
    <t>55.44</t>
  </si>
  <si>
    <t>71.13</t>
  </si>
  <si>
    <t>74.86</t>
  </si>
  <si>
    <t>15.29</t>
  </si>
  <si>
    <t>49.55</t>
  </si>
  <si>
    <t>52.26</t>
  </si>
  <si>
    <t>55.17</t>
  </si>
  <si>
    <t>51.79</t>
  </si>
  <si>
    <t>62.15</t>
  </si>
  <si>
    <t>65.60</t>
  </si>
  <si>
    <t>18.82</t>
  </si>
  <si>
    <t>38.41</t>
  </si>
  <si>
    <t>40.48</t>
  </si>
  <si>
    <t>42.19</t>
  </si>
  <si>
    <t>52.01</t>
  </si>
  <si>
    <t>55.26</t>
  </si>
  <si>
    <t>60.14</t>
  </si>
  <si>
    <t>59.54</t>
  </si>
  <si>
    <t>63.38</t>
  </si>
  <si>
    <t>17.80</t>
  </si>
  <si>
    <t>47.85</t>
  </si>
  <si>
    <t>17.29</t>
  </si>
  <si>
    <t>62.01</t>
  </si>
  <si>
    <t>72.94</t>
  </si>
  <si>
    <t>24.67</t>
  </si>
  <si>
    <t>53.75</t>
  </si>
  <si>
    <t>52.45</t>
  </si>
  <si>
    <t>59.00</t>
  </si>
  <si>
    <t>62.28</t>
  </si>
  <si>
    <t>63.92</t>
  </si>
  <si>
    <t>58.10</t>
  </si>
  <si>
    <t>65.85</t>
  </si>
  <si>
    <t>75.53</t>
  </si>
  <si>
    <t>77.45</t>
  </si>
  <si>
    <t>82.01</t>
  </si>
  <si>
    <t>48.68</t>
  </si>
  <si>
    <t>44.11</t>
  </si>
  <si>
    <t>52.38</t>
  </si>
  <si>
    <t>59.01</t>
  </si>
  <si>
    <t>77.46</t>
  </si>
  <si>
    <t>29.83</t>
  </si>
  <si>
    <t>53.49</t>
  </si>
  <si>
    <t>61.35</t>
  </si>
  <si>
    <t>74.35</t>
  </si>
  <si>
    <t>80.91</t>
  </si>
  <si>
    <t>56.82</t>
  </si>
  <si>
    <t>62.37</t>
  </si>
  <si>
    <t>63.47</t>
  </si>
  <si>
    <t>73.70</t>
  </si>
  <si>
    <t>77.80</t>
  </si>
  <si>
    <t>79.47</t>
  </si>
  <si>
    <t>86.69</t>
  </si>
  <si>
    <t>30.70</t>
  </si>
  <si>
    <t>36.43</t>
  </si>
  <si>
    <t>47.53</t>
  </si>
  <si>
    <t>50.97</t>
  </si>
  <si>
    <t>57.04</t>
  </si>
  <si>
    <t>69.52</t>
  </si>
  <si>
    <t>63.20</t>
  </si>
  <si>
    <t>79.29</t>
  </si>
  <si>
    <t>86.72</t>
  </si>
  <si>
    <t>51.96</t>
  </si>
  <si>
    <t>45.61</t>
  </si>
  <si>
    <t>47.08</t>
  </si>
  <si>
    <t>52.97</t>
  </si>
  <si>
    <t>62.99</t>
  </si>
  <si>
    <t>64.74</t>
  </si>
  <si>
    <t>76.50</t>
  </si>
  <si>
    <t>54.81</t>
  </si>
  <si>
    <t>51.21</t>
  </si>
  <si>
    <t>55.19</t>
  </si>
  <si>
    <t>54.18</t>
  </si>
  <si>
    <t>43.51</t>
  </si>
  <si>
    <t>45.07</t>
  </si>
  <si>
    <t>53.26</t>
  </si>
  <si>
    <t>51.46</t>
  </si>
  <si>
    <t>54.68</t>
  </si>
  <si>
    <t>12.67</t>
  </si>
  <si>
    <t>13.67</t>
  </si>
  <si>
    <t>50.92</t>
  </si>
  <si>
    <t>58.96</t>
  </si>
  <si>
    <t>60.55</t>
  </si>
  <si>
    <t>70.87</t>
  </si>
  <si>
    <t>84.16</t>
  </si>
  <si>
    <t>12.31</t>
  </si>
  <si>
    <t>41.68</t>
  </si>
  <si>
    <t>54.36</t>
  </si>
  <si>
    <t>68.01</t>
  </si>
  <si>
    <t>66.67</t>
  </si>
  <si>
    <t>80.00</t>
  </si>
  <si>
    <t>16.79</t>
  </si>
  <si>
    <t>17.47</t>
  </si>
  <si>
    <t>50.89</t>
  </si>
  <si>
    <t>56.46</t>
  </si>
  <si>
    <t>63.99</t>
  </si>
  <si>
    <t>67.75</t>
  </si>
  <si>
    <t>77.48</t>
  </si>
  <si>
    <t>79.69</t>
  </si>
  <si>
    <t>Annuity</t>
  </si>
  <si>
    <t>SSA</t>
  </si>
  <si>
    <r>
      <t xml:space="preserve">    </t>
    </r>
    <r>
      <rPr>
        <b/>
        <u/>
        <sz val="10"/>
        <color theme="1"/>
        <rFont val="Calibri"/>
        <family val="2"/>
        <scheme val="minor"/>
      </rPr>
      <t>Annuity</t>
    </r>
    <r>
      <rPr>
        <b/>
        <sz val="10"/>
        <color theme="1"/>
        <rFont val="Calibri"/>
        <family val="2"/>
        <scheme val="minor"/>
      </rPr>
      <t xml:space="preserve">           </t>
    </r>
    <r>
      <rPr>
        <b/>
        <u/>
        <sz val="10"/>
        <color theme="1"/>
        <rFont val="Calibri"/>
        <family val="2"/>
        <scheme val="minor"/>
      </rPr>
      <t>SSA</t>
    </r>
  </si>
  <si>
    <r>
      <t xml:space="preserve">Check Box if You Want to Increase </t>
    </r>
    <r>
      <rPr>
        <b/>
        <sz val="9"/>
        <color rgb="FFFF0000"/>
        <rFont val="Calibri"/>
        <family val="2"/>
        <scheme val="minor"/>
      </rPr>
      <t>Annuity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Payment</t>
    </r>
    <r>
      <rPr>
        <b/>
        <sz val="9"/>
        <color theme="1"/>
        <rFont val="Calibri"/>
        <family val="2"/>
        <scheme val="minor"/>
      </rPr>
      <t xml:space="preserve"> or </t>
    </r>
    <r>
      <rPr>
        <b/>
        <sz val="9"/>
        <color rgb="FFFF0000"/>
        <rFont val="Calibri"/>
        <family val="2"/>
        <scheme val="minor"/>
      </rPr>
      <t>SSA</t>
    </r>
    <r>
      <rPr>
        <b/>
        <sz val="9"/>
        <color theme="1"/>
        <rFont val="Calibri"/>
        <family val="2"/>
        <scheme val="minor"/>
      </rPr>
      <t xml:space="preserve"> by Entered COLA Increase %</t>
    </r>
  </si>
  <si>
    <t>Enter % of  COLA Increase</t>
  </si>
  <si>
    <t>From/To</t>
  </si>
  <si>
    <t>2023.2 / 2023.3</t>
  </si>
  <si>
    <r>
      <t xml:space="preserve">Added the Functionality to increase SSA payment by COLA % on </t>
    </r>
    <r>
      <rPr>
        <u/>
        <sz val="12"/>
        <color theme="1"/>
        <rFont val="Calibri"/>
        <family val="2"/>
        <scheme val="minor"/>
      </rPr>
      <t>Total Payments After Retire</t>
    </r>
    <r>
      <rPr>
        <sz val="12"/>
        <color theme="1"/>
        <rFont val="Calibri"/>
        <family val="2"/>
        <scheme val="minor"/>
      </rPr>
      <t xml:space="preserve"> Tab</t>
    </r>
  </si>
  <si>
    <t>Chris Barfield Financial</t>
  </si>
  <si>
    <t>https://www.barfieldfinancial.com/</t>
  </si>
  <si>
    <t>16.94</t>
  </si>
  <si>
    <t>25.41</t>
  </si>
  <si>
    <t>17.15</t>
  </si>
  <si>
    <t>17.66</t>
  </si>
  <si>
    <t>23.88</t>
  </si>
  <si>
    <t>47.12</t>
  </si>
  <si>
    <t>50.15</t>
  </si>
  <si>
    <t>51.35</t>
  </si>
  <si>
    <t>33.61</t>
  </si>
  <si>
    <t>50.42</t>
  </si>
  <si>
    <t>54.41</t>
  </si>
  <si>
    <t>37.15</t>
  </si>
  <si>
    <t>55.40</t>
  </si>
  <si>
    <t>49.95</t>
  </si>
  <si>
    <t>51.42</t>
  </si>
  <si>
    <t>52.89</t>
  </si>
  <si>
    <t>51.93</t>
  </si>
  <si>
    <t>53.55</t>
  </si>
  <si>
    <t>40.03</t>
  </si>
  <si>
    <t>41.11</t>
  </si>
  <si>
    <t>45.27</t>
  </si>
  <si>
    <t>48.43</t>
  </si>
  <si>
    <t>53.34</t>
  </si>
  <si>
    <t>54.91</t>
  </si>
  <si>
    <t>59.62</t>
  </si>
  <si>
    <t>61.19</t>
  </si>
  <si>
    <t>59.70</t>
  </si>
  <si>
    <t>61.57</t>
  </si>
  <si>
    <t>70.90</t>
  </si>
  <si>
    <t>72.76</t>
  </si>
  <si>
    <t>66.14</t>
  </si>
  <si>
    <t>70.55</t>
  </si>
  <si>
    <t>74.96</t>
  </si>
  <si>
    <t>77.16</t>
  </si>
  <si>
    <t>79.37</t>
  </si>
  <si>
    <t>81.57</t>
  </si>
  <si>
    <t>85.98</t>
  </si>
  <si>
    <t>82.98</t>
  </si>
  <si>
    <t>85.58</t>
  </si>
  <si>
    <t>88.17</t>
  </si>
  <si>
    <t>90.76</t>
  </si>
  <si>
    <t>91.95</t>
  </si>
  <si>
    <t>14.35</t>
  </si>
  <si>
    <t>15.44</t>
  </si>
  <si>
    <t>16.55</t>
  </si>
  <si>
    <t>26.90</t>
  </si>
  <si>
    <t>18.65</t>
  </si>
  <si>
    <t>26.11</t>
  </si>
  <si>
    <t>46.79</t>
  </si>
  <si>
    <t>30.35</t>
  </si>
  <si>
    <t>45.53</t>
  </si>
  <si>
    <t>34.81</t>
  </si>
  <si>
    <t>44.32</t>
  </si>
  <si>
    <t>52.70</t>
  </si>
  <si>
    <t>54.40</t>
  </si>
  <si>
    <t>56.10</t>
  </si>
  <si>
    <t>57.81</t>
  </si>
  <si>
    <t>61.21</t>
  </si>
  <si>
    <t>64.61</t>
  </si>
  <si>
    <t>66.31</t>
  </si>
  <si>
    <t>60.27</t>
  </si>
  <si>
    <t>64.29</t>
  </si>
  <si>
    <t>66.30</t>
  </si>
  <si>
    <t>68.31</t>
  </si>
  <si>
    <t>72.33</t>
  </si>
  <si>
    <t>76.34</t>
  </si>
  <si>
    <t>78.35</t>
  </si>
  <si>
    <t>70.89</t>
  </si>
  <si>
    <t>73.26</t>
  </si>
  <si>
    <t>75.62</t>
  </si>
  <si>
    <t>77.98</t>
  </si>
  <si>
    <t>80.35</t>
  </si>
  <si>
    <t>85.07</t>
  </si>
  <si>
    <t>89.80</t>
  </si>
  <si>
    <t>12.44</t>
  </si>
  <si>
    <t>12.85</t>
  </si>
  <si>
    <t>14.09</t>
  </si>
  <si>
    <t>14.33</t>
  </si>
  <si>
    <t>15.17</t>
  </si>
  <si>
    <t>14.32</t>
  </si>
  <si>
    <t>17.60</t>
  </si>
  <si>
    <t>25.12</t>
  </si>
  <si>
    <t>29.20</t>
  </si>
  <si>
    <t>43.80</t>
  </si>
  <si>
    <t>33.23</t>
  </si>
  <si>
    <t>34.03</t>
  </si>
  <si>
    <t>30.67</t>
  </si>
  <si>
    <t>38.71</t>
  </si>
  <si>
    <t>35.13</t>
  </si>
  <si>
    <t>36.30</t>
  </si>
  <si>
    <t>38.64</t>
  </si>
  <si>
    <t>45.67</t>
  </si>
  <si>
    <t>42.11</t>
  </si>
  <si>
    <t>49.12</t>
  </si>
  <si>
    <t>53.33</t>
  </si>
  <si>
    <t>54.74</t>
  </si>
  <si>
    <t>50.07</t>
  </si>
  <si>
    <t>51.74</t>
  </si>
  <si>
    <t>55.08</t>
  </si>
  <si>
    <t>58.42</t>
  </si>
  <si>
    <t>61.76</t>
  </si>
  <si>
    <t>63.42</t>
  </si>
  <si>
    <t>65.09</t>
  </si>
  <si>
    <t>59.17</t>
  </si>
  <si>
    <t>61.14</t>
  </si>
  <si>
    <t>63.11</t>
  </si>
  <si>
    <t>72.98</t>
  </si>
  <si>
    <t>74.95</t>
  </si>
  <si>
    <t>76.92</t>
  </si>
  <si>
    <t>69.60</t>
  </si>
  <si>
    <t>71.92</t>
  </si>
  <si>
    <t>74.24</t>
  </si>
  <si>
    <t>78.88</t>
  </si>
  <si>
    <t>81.20</t>
  </si>
  <si>
    <t>85.84</t>
  </si>
  <si>
    <t>88.16</t>
  </si>
  <si>
    <t>90.47</t>
  </si>
  <si>
    <t>16.99</t>
  </si>
  <si>
    <t>17.46</t>
  </si>
  <si>
    <t>18.40</t>
  </si>
  <si>
    <t>22.87</t>
  </si>
  <si>
    <t>24.71</t>
  </si>
  <si>
    <t>25.38</t>
  </si>
  <si>
    <t>26.05</t>
  </si>
  <si>
    <t>26.06</t>
  </si>
  <si>
    <t>28.96</t>
  </si>
  <si>
    <t>51.83</t>
  </si>
  <si>
    <t>49.49</t>
  </si>
  <si>
    <t>50.85</t>
  </si>
  <si>
    <t>50.10</t>
  </si>
  <si>
    <t>37.96</t>
  </si>
  <si>
    <t>45.31</t>
  </si>
  <si>
    <t>51.37</t>
  </si>
  <si>
    <t>52.84</t>
  </si>
  <si>
    <t>54.31</t>
  </si>
  <si>
    <t>57.24</t>
  </si>
  <si>
    <t>54.11</t>
  </si>
  <si>
    <t>57.60</t>
  </si>
  <si>
    <t>61.09</t>
  </si>
  <si>
    <t>62.83</t>
  </si>
  <si>
    <t>64.58</t>
  </si>
  <si>
    <t>68.07</t>
  </si>
  <si>
    <t>63.94</t>
  </si>
  <si>
    <t>68.06</t>
  </si>
  <si>
    <t>70.13</t>
  </si>
  <si>
    <t>72.19</t>
  </si>
  <si>
    <t>74.25</t>
  </si>
  <si>
    <t>76.31</t>
  </si>
  <si>
    <t>78.38</t>
  </si>
  <si>
    <t>80.44</t>
  </si>
  <si>
    <t>75.21</t>
  </si>
  <si>
    <t>77.63</t>
  </si>
  <si>
    <t>80.06</t>
  </si>
  <si>
    <t>84.91</t>
  </si>
  <si>
    <t>87.34</t>
  </si>
  <si>
    <t>89.76</t>
  </si>
  <si>
    <t>12.64</t>
  </si>
  <si>
    <t>15.81</t>
  </si>
  <si>
    <t>18.61</t>
  </si>
  <si>
    <t>20.68</t>
  </si>
  <si>
    <t>22.75</t>
  </si>
  <si>
    <t>20.89</t>
  </si>
  <si>
    <t>25.33</t>
  </si>
  <si>
    <t>32.98</t>
  </si>
  <si>
    <t>49.43</t>
  </si>
  <si>
    <t>47.22</t>
  </si>
  <si>
    <t>35.41</t>
  </si>
  <si>
    <t>41.17</t>
  </si>
  <si>
    <t>42.85</t>
  </si>
  <si>
    <t>45.23</t>
  </si>
  <si>
    <t>46.42</t>
  </si>
  <si>
    <t>44.23</t>
  </si>
  <si>
    <t>49.93</t>
  </si>
  <si>
    <t>52.78</t>
  </si>
  <si>
    <t>54.21</t>
  </si>
  <si>
    <t>55.64</t>
  </si>
  <si>
    <t>52.59</t>
  </si>
  <si>
    <t>54.29</t>
  </si>
  <si>
    <t>57.68</t>
  </si>
  <si>
    <t>59.38</t>
  </si>
  <si>
    <t>61.07</t>
  </si>
  <si>
    <t>62.77</t>
  </si>
  <si>
    <t>64.47</t>
  </si>
  <si>
    <t>64.15</t>
  </si>
  <si>
    <t>68.16</t>
  </si>
  <si>
    <t>72.17</t>
  </si>
  <si>
    <t>74.17</t>
  </si>
  <si>
    <t>76.18</t>
  </si>
  <si>
    <t>78.18</t>
  </si>
  <si>
    <t>70.74</t>
  </si>
  <si>
    <t>73.10</t>
  </si>
  <si>
    <t>75.46</t>
  </si>
  <si>
    <t>77.81</t>
  </si>
  <si>
    <t>80.17</t>
  </si>
  <si>
    <t>82.53</t>
  </si>
  <si>
    <t>84.89</t>
  </si>
  <si>
    <t>87.25</t>
  </si>
  <si>
    <t>89.60</t>
  </si>
  <si>
    <t>12.84</t>
  </si>
  <si>
    <t>19.26</t>
  </si>
  <si>
    <t>15.14</t>
  </si>
  <si>
    <t>15.78</t>
  </si>
  <si>
    <t>16.23</t>
  </si>
  <si>
    <t>17.13</t>
  </si>
  <si>
    <t>19.30</t>
  </si>
  <si>
    <t>47.42</t>
  </si>
  <si>
    <t>49.50</t>
  </si>
  <si>
    <t>28.88</t>
  </si>
  <si>
    <t>48.57</t>
  </si>
  <si>
    <t>34.80</t>
  </si>
  <si>
    <t>33.00</t>
  </si>
  <si>
    <t>37.26</t>
  </si>
  <si>
    <t>44.86</t>
  </si>
  <si>
    <t>50.47</t>
  </si>
  <si>
    <t>53.27</t>
  </si>
  <si>
    <t>54.67</t>
  </si>
  <si>
    <t>50.01</t>
  </si>
  <si>
    <t>53.35</t>
  </si>
  <si>
    <t>55.01</t>
  </si>
  <si>
    <t>58.35</t>
  </si>
  <si>
    <t>63.35</t>
  </si>
  <si>
    <t>65.02</t>
  </si>
  <si>
    <t>59.10</t>
  </si>
  <si>
    <t>63.04</t>
  </si>
  <si>
    <t>65.01</t>
  </si>
  <si>
    <t>66.98</t>
  </si>
  <si>
    <t>68.95</t>
  </si>
  <si>
    <t>70.92</t>
  </si>
  <si>
    <t>76.83</t>
  </si>
  <si>
    <t>71.83</t>
  </si>
  <si>
    <t>74.15</t>
  </si>
  <si>
    <t>76.47</t>
  </si>
  <si>
    <t>78.78</t>
  </si>
  <si>
    <t>81.10</t>
  </si>
  <si>
    <t>83.42</t>
  </si>
  <si>
    <t>85.73</t>
  </si>
  <si>
    <t>88.05</t>
  </si>
  <si>
    <t>90.37</t>
  </si>
  <si>
    <t>12.53</t>
  </si>
  <si>
    <t>15.68</t>
  </si>
  <si>
    <t>15.92</t>
  </si>
  <si>
    <t>30.91</t>
  </si>
  <si>
    <t>46.37</t>
  </si>
  <si>
    <t>49.01</t>
  </si>
  <si>
    <t>48.29</t>
  </si>
  <si>
    <t>49.51</t>
  </si>
  <si>
    <t>53.83</t>
  </si>
  <si>
    <t>55.51</t>
  </si>
  <si>
    <t>57.19</t>
  </si>
  <si>
    <t>58.87</t>
  </si>
  <si>
    <t>59.63</t>
  </si>
  <si>
    <t>61.62</t>
  </si>
  <si>
    <t>63.61</t>
  </si>
  <si>
    <t>65.59</t>
  </si>
  <si>
    <t>67.58</t>
  </si>
  <si>
    <t>69.57</t>
  </si>
  <si>
    <t>71.56</t>
  </si>
  <si>
    <t>70.14</t>
  </si>
  <si>
    <t>72.48</t>
  </si>
  <si>
    <t>74.82</t>
  </si>
  <si>
    <t>77.15</t>
  </si>
  <si>
    <t>79.49</t>
  </si>
  <si>
    <t>81.83</t>
  </si>
  <si>
    <t>84.17</t>
  </si>
  <si>
    <t>86.50</t>
  </si>
  <si>
    <t>88.84</t>
  </si>
  <si>
    <t>91.18</t>
  </si>
  <si>
    <t>21.61</t>
  </si>
  <si>
    <t>55.41</t>
  </si>
  <si>
    <t>51.44</t>
  </si>
  <si>
    <t>45.28</t>
  </si>
  <si>
    <t>45.82</t>
  </si>
  <si>
    <t>51.78</t>
  </si>
  <si>
    <t>54.92</t>
  </si>
  <si>
    <t>59.71</t>
  </si>
  <si>
    <t>63.44</t>
  </si>
  <si>
    <t>69.04</t>
  </si>
  <si>
    <t>72.77</t>
  </si>
  <si>
    <t>66.15</t>
  </si>
  <si>
    <t>74.97</t>
  </si>
  <si>
    <t>77.17</t>
  </si>
  <si>
    <t>83.79</t>
  </si>
  <si>
    <t>85.99</t>
  </si>
  <si>
    <t>80.40</t>
  </si>
  <si>
    <t>82.99</t>
  </si>
  <si>
    <t>88.18</t>
  </si>
  <si>
    <t>90.77</t>
  </si>
  <si>
    <t>50.25</t>
  </si>
  <si>
    <t>49.52</t>
  </si>
  <si>
    <t>44.05</t>
  </si>
  <si>
    <t>41.14</t>
  </si>
  <si>
    <t>47.86</t>
  </si>
  <si>
    <t>52.21</t>
  </si>
  <si>
    <t>55.11</t>
  </si>
  <si>
    <t>56.56</t>
  </si>
  <si>
    <t>53.47</t>
  </si>
  <si>
    <t>56.92</t>
  </si>
  <si>
    <t>58.64</t>
  </si>
  <si>
    <t>60.37</t>
  </si>
  <si>
    <t>62.09</t>
  </si>
  <si>
    <t>63.18</t>
  </si>
  <si>
    <t>65.22</t>
  </si>
  <si>
    <t>73.37</t>
  </si>
  <si>
    <t>74.32</t>
  </si>
  <si>
    <t>76.71</t>
  </si>
  <si>
    <t>79.11</t>
  </si>
  <si>
    <t>81.51</t>
  </si>
  <si>
    <t>83.91</t>
  </si>
  <si>
    <t>86.30</t>
  </si>
  <si>
    <t>88.70</t>
  </si>
  <si>
    <t>91.10</t>
  </si>
  <si>
    <t>12.37</t>
  </si>
  <si>
    <t>18.56</t>
  </si>
  <si>
    <t>15.71</t>
  </si>
  <si>
    <t>23.57</t>
  </si>
  <si>
    <t>16.60</t>
  </si>
  <si>
    <t>17.05</t>
  </si>
  <si>
    <t>27.32</t>
  </si>
  <si>
    <t>19.22</t>
  </si>
  <si>
    <t>20.23</t>
  </si>
  <si>
    <t>32.86</t>
  </si>
  <si>
    <t>38.16</t>
  </si>
  <si>
    <t>37.27</t>
  </si>
  <si>
    <t>41.92</t>
  </si>
  <si>
    <t>44.67</t>
  </si>
  <si>
    <t>46.06</t>
  </si>
  <si>
    <t>51.64</t>
  </si>
  <si>
    <t>53.04</t>
  </si>
  <si>
    <t>53.11</t>
  </si>
  <si>
    <t>54.78</t>
  </si>
  <si>
    <t>56.44</t>
  </si>
  <si>
    <t>59.76</t>
  </si>
  <si>
    <t>63.08</t>
  </si>
  <si>
    <t>64.73</t>
  </si>
  <si>
    <t>66.69</t>
  </si>
  <si>
    <t>68.65</t>
  </si>
  <si>
    <t>72.57</t>
  </si>
  <si>
    <t>74.54</t>
  </si>
  <si>
    <t>69.21</t>
  </si>
  <si>
    <t>71.52</t>
  </si>
  <si>
    <t>76.14</t>
  </si>
  <si>
    <t>80.75</t>
  </si>
  <si>
    <t>83.06</t>
  </si>
  <si>
    <t>85.36</t>
  </si>
  <si>
    <t>87.67</t>
  </si>
  <si>
    <t>89.98</t>
  </si>
  <si>
    <t>15.57</t>
  </si>
  <si>
    <t>15.83</t>
  </si>
  <si>
    <t>23.75</t>
  </si>
  <si>
    <t>16.76</t>
  </si>
  <si>
    <t>16.33</t>
  </si>
  <si>
    <t>24.50</t>
  </si>
  <si>
    <t>16.95</t>
  </si>
  <si>
    <t>17.45</t>
  </si>
  <si>
    <t>28.22</t>
  </si>
  <si>
    <t>34.09</t>
  </si>
  <si>
    <t>51.14</t>
  </si>
  <si>
    <t>52.46</t>
  </si>
  <si>
    <t>54.75</t>
  </si>
  <si>
    <t>53.73</t>
  </si>
  <si>
    <t>37.42</t>
  </si>
  <si>
    <t>40.63</t>
  </si>
  <si>
    <t>46.57</t>
  </si>
  <si>
    <t>48.07</t>
  </si>
  <si>
    <t>55.82</t>
  </si>
  <si>
    <t>60.47</t>
  </si>
  <si>
    <t>55.31</t>
  </si>
  <si>
    <t>62.69</t>
  </si>
  <si>
    <t>66.38</t>
  </si>
  <si>
    <t>65.36</t>
  </si>
  <si>
    <t>71.90</t>
  </si>
  <si>
    <t>74.08</t>
  </si>
  <si>
    <t>76.26</t>
  </si>
  <si>
    <t>80.62</t>
  </si>
  <si>
    <t>82.79</t>
  </si>
  <si>
    <t>84.97</t>
  </si>
  <si>
    <t>76.88</t>
  </si>
  <si>
    <t>79.45</t>
  </si>
  <si>
    <t>84.57</t>
  </si>
  <si>
    <t>87.13</t>
  </si>
  <si>
    <t>89.70</t>
  </si>
  <si>
    <t>24.13</t>
  </si>
  <si>
    <t>45.44</t>
  </si>
  <si>
    <t>27.16</t>
  </si>
  <si>
    <t>50.16</t>
  </si>
  <si>
    <t>50.13</t>
  </si>
  <si>
    <t>32.92</t>
  </si>
  <si>
    <t>50.88</t>
  </si>
  <si>
    <t>50.64</t>
  </si>
  <si>
    <t>53.53</t>
  </si>
  <si>
    <t>51.61</t>
  </si>
  <si>
    <t>56.78</t>
  </si>
  <si>
    <t>58.50</t>
  </si>
  <si>
    <t>63.66</t>
  </si>
  <si>
    <t>67.10</t>
  </si>
  <si>
    <t>63.03</t>
  </si>
  <si>
    <t>67.09</t>
  </si>
  <si>
    <t>69.13</t>
  </si>
  <si>
    <t>75.23</t>
  </si>
  <si>
    <t>77.26</t>
  </si>
  <si>
    <t>78.92</t>
  </si>
  <si>
    <t>81.31</t>
  </si>
  <si>
    <t>83.70</t>
  </si>
  <si>
    <t>88.48</t>
  </si>
  <si>
    <t>90.87</t>
  </si>
  <si>
    <t>27.07</t>
  </si>
  <si>
    <t>40.61</t>
  </si>
  <si>
    <t>29.71</t>
  </si>
  <si>
    <t>51.23</t>
  </si>
  <si>
    <t>48.02</t>
  </si>
  <si>
    <t>34.15</t>
  </si>
  <si>
    <t>43.57</t>
  </si>
  <si>
    <t>50.77</t>
  </si>
  <si>
    <t>52.22</t>
  </si>
  <si>
    <t>55.12</t>
  </si>
  <si>
    <t>55.20</t>
  </si>
  <si>
    <t>60.38</t>
  </si>
  <si>
    <t>62.10</t>
  </si>
  <si>
    <t>63.83</t>
  </si>
  <si>
    <t>67.28</t>
  </si>
  <si>
    <t>61.15</t>
  </si>
  <si>
    <t>63.19</t>
  </si>
  <si>
    <t>65.23</t>
  </si>
  <si>
    <t>71.35</t>
  </si>
  <si>
    <t>73.38</t>
  </si>
  <si>
    <t>79.50</t>
  </si>
  <si>
    <t>76.73</t>
  </si>
  <si>
    <t>79.12</t>
  </si>
  <si>
    <t>83.92</t>
  </si>
  <si>
    <t>86.32</t>
  </si>
  <si>
    <t>88.71</t>
  </si>
  <si>
    <t>91.11</t>
  </si>
  <si>
    <t>12.83</t>
  </si>
  <si>
    <t>19.25</t>
  </si>
  <si>
    <t>13.26</t>
  </si>
  <si>
    <t>19.89</t>
  </si>
  <si>
    <t>17.23</t>
  </si>
  <si>
    <t>26.45</t>
  </si>
  <si>
    <t>50.93</t>
  </si>
  <si>
    <t>43.99</t>
  </si>
  <si>
    <t>44.89</t>
  </si>
  <si>
    <t>50.68</t>
  </si>
  <si>
    <t>55.03</t>
  </si>
  <si>
    <t>53.38</t>
  </si>
  <si>
    <t>56.83</t>
  </si>
  <si>
    <t>58.55</t>
  </si>
  <si>
    <t>61.99</t>
  </si>
  <si>
    <t>63.72</t>
  </si>
  <si>
    <t>65.44</t>
  </si>
  <si>
    <t>67.16</t>
  </si>
  <si>
    <t>61.05</t>
  </si>
  <si>
    <t>65.12</t>
  </si>
  <si>
    <t>67.15</t>
  </si>
  <si>
    <t>69.19</t>
  </si>
  <si>
    <t>71.22</t>
  </si>
  <si>
    <t>75.29</t>
  </si>
  <si>
    <t>79.36</t>
  </si>
  <si>
    <t>71.81</t>
  </si>
  <si>
    <t>74.20</t>
  </si>
  <si>
    <t>76.60</t>
  </si>
  <si>
    <t>78.99</t>
  </si>
  <si>
    <t>81.38</t>
  </si>
  <si>
    <t>86.17</t>
  </si>
  <si>
    <t>88.56</t>
  </si>
  <si>
    <t>90.96</t>
  </si>
  <si>
    <t>13.46</t>
  </si>
  <si>
    <t>14.29</t>
  </si>
  <si>
    <t>15.37</t>
  </si>
  <si>
    <t>19.09</t>
  </si>
  <si>
    <t>19.60</t>
  </si>
  <si>
    <t>22.00</t>
  </si>
  <si>
    <t>29.15</t>
  </si>
  <si>
    <t>31.99</t>
  </si>
  <si>
    <t>47.99</t>
  </si>
  <si>
    <t>33.77</t>
  </si>
  <si>
    <t>43.24</t>
  </si>
  <si>
    <t>45.13</t>
  </si>
  <si>
    <t>45.55</t>
  </si>
  <si>
    <t>49.82</t>
  </si>
  <si>
    <t>52.67</t>
  </si>
  <si>
    <t>55.52</t>
  </si>
  <si>
    <t>54.17</t>
  </si>
  <si>
    <t>55.86</t>
  </si>
  <si>
    <t>62.63</t>
  </si>
  <si>
    <t>64.33</t>
  </si>
  <si>
    <t>64.01</t>
  </si>
  <si>
    <t>66.01</t>
  </si>
  <si>
    <t>74.01</t>
  </si>
  <si>
    <t>78.01</t>
  </si>
  <si>
    <t>77.65</t>
  </si>
  <si>
    <t>82.35</t>
  </si>
  <si>
    <t>87.06</t>
  </si>
  <si>
    <t>89.41</t>
  </si>
  <si>
    <t>91.76</t>
  </si>
  <si>
    <t>12.56</t>
  </si>
  <si>
    <t>13.82</t>
  </si>
  <si>
    <t>17.32</t>
  </si>
  <si>
    <t>17.78</t>
  </si>
  <si>
    <t>21.07</t>
  </si>
  <si>
    <t>37.69</t>
  </si>
  <si>
    <t>44.95</t>
  </si>
  <si>
    <t>48.21</t>
  </si>
  <si>
    <t>49.63</t>
  </si>
  <si>
    <t>53.88</t>
  </si>
  <si>
    <t>55.30</t>
  </si>
  <si>
    <t>59.02</t>
  </si>
  <si>
    <t>60.70</t>
  </si>
  <si>
    <t>64.07</t>
  </si>
  <si>
    <t>65.76</t>
  </si>
  <si>
    <t>65.75</t>
  </si>
  <si>
    <t>69.74</t>
  </si>
  <si>
    <t>71.73</t>
  </si>
  <si>
    <t>73.72</t>
  </si>
  <si>
    <t>77.71</t>
  </si>
  <si>
    <t>70.31</t>
  </si>
  <si>
    <t>77.34</t>
  </si>
  <si>
    <t>79.68</t>
  </si>
  <si>
    <t>82.03</t>
  </si>
  <si>
    <t>84.37</t>
  </si>
  <si>
    <t>89.06</t>
  </si>
  <si>
    <t>91.40</t>
  </si>
  <si>
    <t>12.76</t>
  </si>
  <si>
    <t>19.14</t>
  </si>
  <si>
    <t>16.21</t>
  </si>
  <si>
    <t>22.96</t>
  </si>
  <si>
    <t>48.72</t>
  </si>
  <si>
    <t>50.87</t>
  </si>
  <si>
    <t>50.66</t>
  </si>
  <si>
    <t>33.91</t>
  </si>
  <si>
    <t>39.37</t>
  </si>
  <si>
    <t>41.56</t>
  </si>
  <si>
    <t>45.66</t>
  </si>
  <si>
    <t>46.09</t>
  </si>
  <si>
    <t>48.97</t>
  </si>
  <si>
    <t>50.41</t>
  </si>
  <si>
    <t>51.85</t>
  </si>
  <si>
    <t>53.29</t>
  </si>
  <si>
    <t>54.73</t>
  </si>
  <si>
    <t>56.17</t>
  </si>
  <si>
    <t>51.38</t>
  </si>
  <si>
    <t>56.52</t>
  </si>
  <si>
    <t>58.23</t>
  </si>
  <si>
    <t>63.37</t>
  </si>
  <si>
    <t>65.08</t>
  </si>
  <si>
    <t>60.72</t>
  </si>
  <si>
    <t>64.77</t>
  </si>
  <si>
    <t>66.79</t>
  </si>
  <si>
    <t>68.81</t>
  </si>
  <si>
    <t>74.89</t>
  </si>
  <si>
    <t>76.91</t>
  </si>
  <si>
    <t>78.93</t>
  </si>
  <si>
    <t>78.56</t>
  </si>
  <si>
    <t>80.94</t>
  </si>
  <si>
    <t>83.32</t>
  </si>
  <si>
    <t>85.70</t>
  </si>
  <si>
    <t>88.08</t>
  </si>
  <si>
    <t>90.46</t>
  </si>
  <si>
    <t>16.18</t>
  </si>
  <si>
    <t>16.64</t>
  </si>
  <si>
    <t>17.11</t>
  </si>
  <si>
    <t>17.56</t>
  </si>
  <si>
    <t>18.85</t>
  </si>
  <si>
    <t>19.87</t>
  </si>
  <si>
    <t>21.82</t>
  </si>
  <si>
    <t>23.20</t>
  </si>
  <si>
    <t>27.71</t>
  </si>
  <si>
    <t>28.12</t>
  </si>
  <si>
    <t>42.18</t>
  </si>
  <si>
    <t>28.94</t>
  </si>
  <si>
    <t>53.60</t>
  </si>
  <si>
    <t>54.93</t>
  </si>
  <si>
    <t>55.95</t>
  </si>
  <si>
    <t>53.42</t>
  </si>
  <si>
    <t>54.90</t>
  </si>
  <si>
    <t>42.61</t>
  </si>
  <si>
    <t>39.70</t>
  </si>
  <si>
    <t>46.27</t>
  </si>
  <si>
    <t>47.59</t>
  </si>
  <si>
    <t>48.91</t>
  </si>
  <si>
    <t>55.45</t>
  </si>
  <si>
    <t>60.21</t>
  </si>
  <si>
    <t>61.79</t>
  </si>
  <si>
    <t>58.41</t>
  </si>
  <si>
    <t>62.17</t>
  </si>
  <si>
    <t>64.06</t>
  </si>
  <si>
    <t>67.83</t>
  </si>
  <si>
    <t>69.02</t>
  </si>
  <si>
    <t>75.70</t>
  </si>
  <si>
    <t>77.92</t>
  </si>
  <si>
    <t>80.15</t>
  </si>
  <si>
    <t>82.38</t>
  </si>
  <si>
    <t>84.60</t>
  </si>
  <si>
    <t>81.18</t>
  </si>
  <si>
    <t>89.04</t>
  </si>
  <si>
    <t>91.66</t>
  </si>
  <si>
    <t>16.22</t>
  </si>
  <si>
    <t>17.12</t>
  </si>
  <si>
    <t>53.54</t>
  </si>
  <si>
    <t>53.51</t>
  </si>
  <si>
    <t>38.56</t>
  </si>
  <si>
    <t>52.71</t>
  </si>
  <si>
    <t>54.30</t>
  </si>
  <si>
    <t>39.40</t>
  </si>
  <si>
    <t>41.53</t>
  </si>
  <si>
    <t>45.73</t>
  </si>
  <si>
    <t>50.24</t>
  </si>
  <si>
    <t>46.33</t>
  </si>
  <si>
    <t>54.05</t>
  </si>
  <si>
    <t>55.09</t>
  </si>
  <si>
    <t>60.60</t>
  </si>
  <si>
    <t>62.43</t>
  </si>
  <si>
    <t>64.27</t>
  </si>
  <si>
    <t>67.94</t>
  </si>
  <si>
    <t>69.78</t>
  </si>
  <si>
    <t>65.10</t>
  </si>
  <si>
    <t>69.44</t>
  </si>
  <si>
    <t>71.61</t>
  </si>
  <si>
    <t>75.95</t>
  </si>
  <si>
    <t>78.12</t>
  </si>
  <si>
    <t>80.29</t>
  </si>
  <si>
    <t>82.46</t>
  </si>
  <si>
    <t>84.63</t>
  </si>
  <si>
    <t>76.57</t>
  </si>
  <si>
    <t>81.68</t>
  </si>
  <si>
    <t>84.23</t>
  </si>
  <si>
    <t>86.78</t>
  </si>
  <si>
    <t>89.33</t>
  </si>
  <si>
    <t>91.89</t>
  </si>
  <si>
    <t>28.03</t>
  </si>
  <si>
    <t>51.63</t>
  </si>
  <si>
    <t>46.00</t>
  </si>
  <si>
    <t>58.20</t>
  </si>
  <si>
    <t>66.72</t>
  </si>
  <si>
    <t>68.87</t>
  </si>
  <si>
    <t>75.33</t>
  </si>
  <si>
    <t>78.48</t>
  </si>
  <si>
    <t>81.01</t>
  </si>
  <si>
    <t>86.07</t>
  </si>
  <si>
    <t>88.60</t>
  </si>
  <si>
    <t>91.14</t>
  </si>
  <si>
    <t>14.26</t>
  </si>
  <si>
    <t>46.35</t>
  </si>
  <si>
    <t>53.28</t>
  </si>
  <si>
    <t>49.46</t>
  </si>
  <si>
    <t>41.62</t>
  </si>
  <si>
    <t>37.81</t>
  </si>
  <si>
    <t>43.54</t>
  </si>
  <si>
    <t>48.28</t>
  </si>
  <si>
    <t>51.30</t>
  </si>
  <si>
    <t>52.81</t>
  </si>
  <si>
    <t>55.83</t>
  </si>
  <si>
    <t>57.34</t>
  </si>
  <si>
    <t>58.85</t>
  </si>
  <si>
    <t>55.62</t>
  </si>
  <si>
    <t>57.42</t>
  </si>
  <si>
    <t>59.21</t>
  </si>
  <si>
    <t>61.01</t>
  </si>
  <si>
    <t>62.80</t>
  </si>
  <si>
    <t>64.60</t>
  </si>
  <si>
    <t>66.39</t>
  </si>
  <si>
    <t>68.18</t>
  </si>
  <si>
    <t>69.98</t>
  </si>
  <si>
    <t>65.73</t>
  </si>
  <si>
    <t>67.85</t>
  </si>
  <si>
    <t>72.09</t>
  </si>
  <si>
    <t>74.21</t>
  </si>
  <si>
    <t>76.33</t>
  </si>
  <si>
    <t>78.45</t>
  </si>
  <si>
    <t>80.57</t>
  </si>
  <si>
    <t>77.31</t>
  </si>
  <si>
    <t>79.81</t>
  </si>
  <si>
    <t>82.30</t>
  </si>
  <si>
    <t>84.80</t>
  </si>
  <si>
    <t>87.29</t>
  </si>
  <si>
    <t>89.78</t>
  </si>
  <si>
    <t>12.40</t>
  </si>
  <si>
    <t>18.60</t>
  </si>
  <si>
    <t>12.81</t>
  </si>
  <si>
    <t>13.23</t>
  </si>
  <si>
    <t>18.25</t>
  </si>
  <si>
    <t>18.76</t>
  </si>
  <si>
    <t>19.27</t>
  </si>
  <si>
    <t>39.31</t>
  </si>
  <si>
    <t>53.17</t>
  </si>
  <si>
    <t>54.57</t>
  </si>
  <si>
    <t>51.58</t>
  </si>
  <si>
    <t>53.24</t>
  </si>
  <si>
    <t>61.56</t>
  </si>
  <si>
    <t>63.23</t>
  </si>
  <si>
    <t>64.89</t>
  </si>
  <si>
    <t>58.98</t>
  </si>
  <si>
    <t>60.95</t>
  </si>
  <si>
    <t>62.92</t>
  </si>
  <si>
    <t>64.88</t>
  </si>
  <si>
    <t>70.78</t>
  </si>
  <si>
    <t>72.75</t>
  </si>
  <si>
    <t>74.71</t>
  </si>
  <si>
    <t>76.68</t>
  </si>
  <si>
    <t>76.32</t>
  </si>
  <si>
    <t>83.25</t>
  </si>
  <si>
    <t>85.57</t>
  </si>
  <si>
    <t>87.88</t>
  </si>
  <si>
    <t>90.19</t>
  </si>
  <si>
    <t>48.92</t>
  </si>
  <si>
    <t>55.02</t>
  </si>
  <si>
    <t>60.40</t>
  </si>
  <si>
    <t>59.47</t>
  </si>
  <si>
    <t>67.40</t>
  </si>
  <si>
    <t>69.39</t>
  </si>
  <si>
    <t>71.37</t>
  </si>
  <si>
    <t>77.32</t>
  </si>
  <si>
    <t>69.96</t>
  </si>
  <si>
    <t>72.29</t>
  </si>
  <si>
    <t>79.28</t>
  </si>
  <si>
    <t>81.62</t>
  </si>
  <si>
    <t>83.95</t>
  </si>
  <si>
    <t>86.28</t>
  </si>
  <si>
    <t>88.61</t>
  </si>
  <si>
    <t>90.94</t>
  </si>
  <si>
    <t>FN (LEO)</t>
  </si>
  <si>
    <t>17.02</t>
  </si>
  <si>
    <t>21.70</t>
  </si>
  <si>
    <t>22.21</t>
  </si>
  <si>
    <t>22.66</t>
  </si>
  <si>
    <t>28.27</t>
  </si>
  <si>
    <t>42.41</t>
  </si>
  <si>
    <t>38.35</t>
  </si>
  <si>
    <t>43.18</t>
  </si>
  <si>
    <t>48.75</t>
  </si>
  <si>
    <t>50.14</t>
  </si>
  <si>
    <t>51.53</t>
  </si>
  <si>
    <t>52.93</t>
  </si>
  <si>
    <t>53.00</t>
  </si>
  <si>
    <t>54.66</t>
  </si>
  <si>
    <t>57.97</t>
  </si>
  <si>
    <t>61.28</t>
  </si>
  <si>
    <t>62.94</t>
  </si>
  <si>
    <t>64.59</t>
  </si>
  <si>
    <t>68.50</t>
  </si>
  <si>
    <t>70.46</t>
  </si>
  <si>
    <t>72.42</t>
  </si>
  <si>
    <t>74.38</t>
  </si>
  <si>
    <t>69.07</t>
  </si>
  <si>
    <t>73.67</t>
  </si>
  <si>
    <t>75.97</t>
  </si>
  <si>
    <t>78.28</t>
  </si>
  <si>
    <t>80.58</t>
  </si>
  <si>
    <t>82.88</t>
  </si>
  <si>
    <t>85.18</t>
  </si>
  <si>
    <t>87.48</t>
  </si>
  <si>
    <t>10.53</t>
  </si>
  <si>
    <t>10.89</t>
  </si>
  <si>
    <t>11.24</t>
  </si>
  <si>
    <t>11.59</t>
  </si>
  <si>
    <t>11.85</t>
  </si>
  <si>
    <t>13.38</t>
  </si>
  <si>
    <t>18.09</t>
  </si>
  <si>
    <t>27.14</t>
  </si>
  <si>
    <t>31.74</t>
  </si>
  <si>
    <t>46.66</t>
  </si>
  <si>
    <t>53.46</t>
  </si>
  <si>
    <t>55.13</t>
  </si>
  <si>
    <t>56.80</t>
  </si>
  <si>
    <t>60.15</t>
  </si>
  <si>
    <t>63.49</t>
  </si>
  <si>
    <t>65.16</t>
  </si>
  <si>
    <t>60.92</t>
  </si>
  <si>
    <t>62.89</t>
  </si>
  <si>
    <t>66.82</t>
  </si>
  <si>
    <t>70.75</t>
  </si>
  <si>
    <t>72.71</t>
  </si>
  <si>
    <t>74.68</t>
  </si>
  <si>
    <t>16.92</t>
  </si>
  <si>
    <t>17.61</t>
  </si>
  <si>
    <t>34.93</t>
  </si>
  <si>
    <t>51.80</t>
  </si>
  <si>
    <t>55.04</t>
  </si>
  <si>
    <t>41.59</t>
  </si>
  <si>
    <t>50.08</t>
  </si>
  <si>
    <t>54.77</t>
  </si>
  <si>
    <t>56.34</t>
  </si>
  <si>
    <t>59.46</t>
  </si>
  <si>
    <t>61.03</t>
  </si>
  <si>
    <t>57.69</t>
  </si>
  <si>
    <t>63.27</t>
  </si>
  <si>
    <t>65.13</t>
  </si>
  <si>
    <t>66.99</t>
  </si>
  <si>
    <t>68.85</t>
  </si>
  <si>
    <t>70.72</t>
  </si>
  <si>
    <t>72.58</t>
  </si>
  <si>
    <t>65.97</t>
  </si>
  <si>
    <t>68.17</t>
  </si>
  <si>
    <t>70.37</t>
  </si>
  <si>
    <t>74.77</t>
  </si>
  <si>
    <t>76.97</t>
  </si>
  <si>
    <t>79.16</t>
  </si>
  <si>
    <t>81.36</t>
  </si>
  <si>
    <t>83.56</t>
  </si>
  <si>
    <t>85.76</t>
  </si>
  <si>
    <t>77.60</t>
  </si>
  <si>
    <t>80.18</t>
  </si>
  <si>
    <t>82.77</t>
  </si>
  <si>
    <t>87.94</t>
  </si>
  <si>
    <t>90.53</t>
  </si>
  <si>
    <t>12.97</t>
  </si>
  <si>
    <t>17.30</t>
  </si>
  <si>
    <t>43.90</t>
  </si>
  <si>
    <t>50.98</t>
  </si>
  <si>
    <t>53.81</t>
  </si>
  <si>
    <t>55.22</t>
  </si>
  <si>
    <t>60.62</t>
  </si>
  <si>
    <t>65.67</t>
  </si>
  <si>
    <t>59.69</t>
  </si>
  <si>
    <t>63.67</t>
  </si>
  <si>
    <t>69.64</t>
  </si>
  <si>
    <t>71.63</t>
  </si>
  <si>
    <t>73.62</t>
  </si>
  <si>
    <t>75.61</t>
  </si>
  <si>
    <t>70.22</t>
  </si>
  <si>
    <t>72.56</t>
  </si>
  <si>
    <t>74.90</t>
  </si>
  <si>
    <t>84.26</t>
  </si>
  <si>
    <t>88.94</t>
  </si>
  <si>
    <t>91.28</t>
  </si>
  <si>
    <t>48.98</t>
  </si>
  <si>
    <t>42.28</t>
  </si>
  <si>
    <t>55.10</t>
  </si>
  <si>
    <t>61.04</t>
  </si>
  <si>
    <t>65.11</t>
  </si>
  <si>
    <t>69.18</t>
  </si>
  <si>
    <t>73.25</t>
  </si>
  <si>
    <t>71.80</t>
  </si>
  <si>
    <t>76.59</t>
  </si>
  <si>
    <t>78.98</t>
  </si>
  <si>
    <t>83.77</t>
  </si>
  <si>
    <t>86.16</t>
  </si>
  <si>
    <t>88.55</t>
  </si>
  <si>
    <t>90.95</t>
  </si>
  <si>
    <t>12.80</t>
  </si>
  <si>
    <t>16.01</t>
  </si>
  <si>
    <t>20.93</t>
  </si>
  <si>
    <t>50.09</t>
  </si>
  <si>
    <t>43.87</t>
  </si>
  <si>
    <t>53.44</t>
  </si>
  <si>
    <t>54.88</t>
  </si>
  <si>
    <t>56.33</t>
  </si>
  <si>
    <t>54.96</t>
  </si>
  <si>
    <t>65.27</t>
  </si>
  <si>
    <t>60.89</t>
  </si>
  <si>
    <t>64.95</t>
  </si>
  <si>
    <t>76.39</t>
  </si>
  <si>
    <t>85.94</t>
  </si>
  <si>
    <t>88.33</t>
  </si>
  <si>
    <t>90.72</t>
  </si>
  <si>
    <t>17.31</t>
  </si>
  <si>
    <t>19.57</t>
  </si>
  <si>
    <t>20.08</t>
  </si>
  <si>
    <t>30.61</t>
  </si>
  <si>
    <t>52.41</t>
  </si>
  <si>
    <t>52.83</t>
  </si>
  <si>
    <t>55.50</t>
  </si>
  <si>
    <t>53.01</t>
  </si>
  <si>
    <t>40.87</t>
  </si>
  <si>
    <t>40.09</t>
  </si>
  <si>
    <t>52.12</t>
  </si>
  <si>
    <t>54.46</t>
  </si>
  <si>
    <t>57.66</t>
  </si>
  <si>
    <t>59.26</t>
  </si>
  <si>
    <t>57.14</t>
  </si>
  <si>
    <t>70.48</t>
  </si>
  <si>
    <t>72.38</t>
  </si>
  <si>
    <t>74.29</t>
  </si>
  <si>
    <t>67.52</t>
  </si>
  <si>
    <t>72.03</t>
  </si>
  <si>
    <t>74.28</t>
  </si>
  <si>
    <t>81.03</t>
  </si>
  <si>
    <t>83.28</t>
  </si>
  <si>
    <t>85.53</t>
  </si>
  <si>
    <t>87.78</t>
  </si>
  <si>
    <t>79.43</t>
  </si>
  <si>
    <t>84.72</t>
  </si>
  <si>
    <t>87.37</t>
  </si>
  <si>
    <t>90.01</t>
  </si>
  <si>
    <t>14.31</t>
  </si>
  <si>
    <t>42.10</t>
  </si>
  <si>
    <t>60.00</t>
  </si>
  <si>
    <t>63.34</t>
  </si>
  <si>
    <t>61.06</t>
  </si>
  <si>
    <t>65.00</t>
  </si>
  <si>
    <t>66.97</t>
  </si>
  <si>
    <t>70.91</t>
  </si>
  <si>
    <t>72.88</t>
  </si>
  <si>
    <t>74.85</t>
  </si>
  <si>
    <t>71.82</t>
  </si>
  <si>
    <t>74.14</t>
  </si>
  <si>
    <t>76.45</t>
  </si>
  <si>
    <t>78.77</t>
  </si>
  <si>
    <t>83.40</t>
  </si>
  <si>
    <t>88.04</t>
  </si>
  <si>
    <t>90.35</t>
  </si>
  <si>
    <t>18.91</t>
  </si>
  <si>
    <t>40.44</t>
  </si>
  <si>
    <t>53.68</t>
  </si>
  <si>
    <t>58.71</t>
  </si>
  <si>
    <t>60.39</t>
  </si>
  <si>
    <t>71.36</t>
  </si>
  <si>
    <t>69.95</t>
  </si>
  <si>
    <t>90.93</t>
  </si>
  <si>
    <t>17.44</t>
  </si>
  <si>
    <t>16.47</t>
  </si>
  <si>
    <t>18.69</t>
  </si>
  <si>
    <t>47.94</t>
  </si>
  <si>
    <t>54.63</t>
  </si>
  <si>
    <t>56.00</t>
  </si>
  <si>
    <t>57.03</t>
  </si>
  <si>
    <t>56.81</t>
  </si>
  <si>
    <t>38.98</t>
  </si>
  <si>
    <t>46.60</t>
  </si>
  <si>
    <t>47.83</t>
  </si>
  <si>
    <t>44.47</t>
  </si>
  <si>
    <t>53.30</t>
  </si>
  <si>
    <t>56.53</t>
  </si>
  <si>
    <t>61.37</t>
  </si>
  <si>
    <t>67.22</t>
  </si>
  <si>
    <t>68.09</t>
  </si>
  <si>
    <t>70.36</t>
  </si>
  <si>
    <t>72.62</t>
  </si>
  <si>
    <t>81.70</t>
  </si>
  <si>
    <t>83.97</t>
  </si>
  <si>
    <t>86.24</t>
  </si>
  <si>
    <t>88.51</t>
  </si>
  <si>
    <t>80.09</t>
  </si>
  <si>
    <t>82.76</t>
  </si>
  <si>
    <t>85.42</t>
  </si>
  <si>
    <t>88.09</t>
  </si>
  <si>
    <t>17.16</t>
  </si>
  <si>
    <t>17.62</t>
  </si>
  <si>
    <t>21.43</t>
  </si>
  <si>
    <t>22.30</t>
  </si>
  <si>
    <t>32.83</t>
  </si>
  <si>
    <t>49.25</t>
  </si>
  <si>
    <t>44.53</t>
  </si>
  <si>
    <t>53.37</t>
  </si>
  <si>
    <t>53.18</t>
  </si>
  <si>
    <t>54.89</t>
  </si>
  <si>
    <t>56.61</t>
  </si>
  <si>
    <t>58.32</t>
  </si>
  <si>
    <t>65.19</t>
  </si>
  <si>
    <t>66.90</t>
  </si>
  <si>
    <t>60.81</t>
  </si>
  <si>
    <t>62.84</t>
  </si>
  <si>
    <t>64.87</t>
  </si>
  <si>
    <t>66.89</t>
  </si>
  <si>
    <t>68.92</t>
  </si>
  <si>
    <t>70.95</t>
  </si>
  <si>
    <t>77.03</t>
  </si>
  <si>
    <t>79.06</t>
  </si>
  <si>
    <t>71.53</t>
  </si>
  <si>
    <t>73.92</t>
  </si>
  <si>
    <t>76.30</t>
  </si>
  <si>
    <t>78.68</t>
  </si>
  <si>
    <t>81.07</t>
  </si>
  <si>
    <t>83.45</t>
  </si>
  <si>
    <t>88.22</t>
  </si>
  <si>
    <t>90.60</t>
  </si>
  <si>
    <t>14.23</t>
  </si>
  <si>
    <t>55.28</t>
  </si>
  <si>
    <t>50.57</t>
  </si>
  <si>
    <t>60.69</t>
  </si>
  <si>
    <t>61.75</t>
  </si>
  <si>
    <t>63.74</t>
  </si>
  <si>
    <t>70.29</t>
  </si>
  <si>
    <t>72.64</t>
  </si>
  <si>
    <t>74.98</t>
  </si>
  <si>
    <t>79.66</t>
  </si>
  <si>
    <t>84.35</t>
  </si>
  <si>
    <t>91.38</t>
  </si>
  <si>
    <t>13.11</t>
  </si>
  <si>
    <t>13.55</t>
  </si>
  <si>
    <t>16.65</t>
  </si>
  <si>
    <t>18.07</t>
  </si>
  <si>
    <t>22.51</t>
  </si>
  <si>
    <t>25.27</t>
  </si>
  <si>
    <t>49.88</t>
  </si>
  <si>
    <t>52.02</t>
  </si>
  <si>
    <t>48.13</t>
  </si>
  <si>
    <t>44.38</t>
  </si>
  <si>
    <t>48.82</t>
  </si>
  <si>
    <t>53.25</t>
  </si>
  <si>
    <t>63.33</t>
  </si>
  <si>
    <t>68.61</t>
  </si>
  <si>
    <t>62.36</t>
  </si>
  <si>
    <t>64.44</t>
  </si>
  <si>
    <t>68.60</t>
  </si>
  <si>
    <t>70.68</t>
  </si>
  <si>
    <t>74.83</t>
  </si>
  <si>
    <t>75.80</t>
  </si>
  <si>
    <t>80.69</t>
  </si>
  <si>
    <t>88.02</t>
  </si>
  <si>
    <t>12.87</t>
  </si>
  <si>
    <t>44.83</t>
  </si>
  <si>
    <t>60.45</t>
  </si>
  <si>
    <t>61.22</t>
  </si>
  <si>
    <t>63.26</t>
  </si>
  <si>
    <t>71.43</t>
  </si>
  <si>
    <t>75.51</t>
  </si>
  <si>
    <t>77.55</t>
  </si>
  <si>
    <t>79.59</t>
  </si>
  <si>
    <t>74.41</t>
  </si>
  <si>
    <t>84.02</t>
  </si>
  <si>
    <t>88.82</t>
  </si>
  <si>
    <t>91.22</t>
  </si>
  <si>
    <t>53.39</t>
  </si>
  <si>
    <t>48.14</t>
  </si>
  <si>
    <t>40.66</t>
  </si>
  <si>
    <t>40.36</t>
  </si>
  <si>
    <t>49.89</t>
  </si>
  <si>
    <t>54.42</t>
  </si>
  <si>
    <t>55.93</t>
  </si>
  <si>
    <t>57.53</t>
  </si>
  <si>
    <t>59.32</t>
  </si>
  <si>
    <t>64.72</t>
  </si>
  <si>
    <t>70.11</t>
  </si>
  <si>
    <t>63.73</t>
  </si>
  <si>
    <t>70.10</t>
  </si>
  <si>
    <t>76.48</t>
  </si>
  <si>
    <t>78.60</t>
  </si>
  <si>
    <t>80.73</t>
  </si>
  <si>
    <t>82.85</t>
  </si>
  <si>
    <t>79.96</t>
  </si>
  <si>
    <t>84.96</t>
  </si>
  <si>
    <t>87.46</t>
  </si>
  <si>
    <t>89.95</t>
  </si>
  <si>
    <t>16.66</t>
  </si>
  <si>
    <t>53.40</t>
  </si>
  <si>
    <t>54.65</t>
  </si>
  <si>
    <t>53.82</t>
  </si>
  <si>
    <t>56.58</t>
  </si>
  <si>
    <t>50.43</t>
  </si>
  <si>
    <t>56.54</t>
  </si>
  <si>
    <t>55.70</t>
  </si>
  <si>
    <t>57.39</t>
  </si>
  <si>
    <t>45.01</t>
  </si>
  <si>
    <t>42.13</t>
  </si>
  <si>
    <t>44.92</t>
  </si>
  <si>
    <t>51.73</t>
  </si>
  <si>
    <t>55.48</t>
  </si>
  <si>
    <t>57.11</t>
  </si>
  <si>
    <t>62.00</t>
  </si>
  <si>
    <t>64.03</t>
  </si>
  <si>
    <t>68.79</t>
  </si>
  <si>
    <t>71.08</t>
  </si>
  <si>
    <t>75.67</t>
  </si>
  <si>
    <t>82.55</t>
  </si>
  <si>
    <t>84.84</t>
  </si>
  <si>
    <t>89.42</t>
  </si>
  <si>
    <t>83.61</t>
  </si>
  <si>
    <t>89.00</t>
  </si>
  <si>
    <t>91.70</t>
  </si>
  <si>
    <t>38.68</t>
  </si>
  <si>
    <t>51.88</t>
  </si>
  <si>
    <t>50.02</t>
  </si>
  <si>
    <t>53.36</t>
  </si>
  <si>
    <t>56.69</t>
  </si>
  <si>
    <t>58.36</t>
  </si>
  <si>
    <t>61.70</t>
  </si>
  <si>
    <t>65.03</t>
  </si>
  <si>
    <t>61.08</t>
  </si>
  <si>
    <t>63.05</t>
  </si>
  <si>
    <t>67.00</t>
  </si>
  <si>
    <t>68.97</t>
  </si>
  <si>
    <t>70.94</t>
  </si>
  <si>
    <t>72.91</t>
  </si>
  <si>
    <t>74.88</t>
  </si>
  <si>
    <t>76.85</t>
  </si>
  <si>
    <t>76.49</t>
  </si>
  <si>
    <t>78.80</t>
  </si>
  <si>
    <t>81.12</t>
  </si>
  <si>
    <t>83.44</t>
  </si>
  <si>
    <t>88.07</t>
  </si>
  <si>
    <t>90.39</t>
  </si>
  <si>
    <t>17.08</t>
  </si>
  <si>
    <t>18.24</t>
  </si>
  <si>
    <t>41.95</t>
  </si>
  <si>
    <t>48.94</t>
  </si>
  <si>
    <t>54.87</t>
  </si>
  <si>
    <t>59.86</t>
  </si>
  <si>
    <t>61.52</t>
  </si>
  <si>
    <t>60.91</t>
  </si>
  <si>
    <t>68.77</t>
  </si>
  <si>
    <t>70.73</t>
  </si>
  <si>
    <t>72.70</t>
  </si>
  <si>
    <t>74.66</t>
  </si>
  <si>
    <t>71.64</t>
  </si>
  <si>
    <t>78.58</t>
  </si>
  <si>
    <t>80.89</t>
  </si>
  <si>
    <t>83.20</t>
  </si>
  <si>
    <t>85.51</t>
  </si>
  <si>
    <t>87.82</t>
  </si>
  <si>
    <t>90.13</t>
  </si>
  <si>
    <t>17.20</t>
  </si>
  <si>
    <t>22.15</t>
  </si>
  <si>
    <t>50.40</t>
  </si>
  <si>
    <t>52.17</t>
  </si>
  <si>
    <t>35.98</t>
  </si>
  <si>
    <t>39.46</t>
  </si>
  <si>
    <t>43.36</t>
  </si>
  <si>
    <t>48.46</t>
  </si>
  <si>
    <t>47.38</t>
  </si>
  <si>
    <t>50.44</t>
  </si>
  <si>
    <t>59.61</t>
  </si>
  <si>
    <t>59.98</t>
  </si>
  <si>
    <t>61.80</t>
  </si>
  <si>
    <t>70.88</t>
  </si>
  <si>
    <t>66.58</t>
  </si>
  <si>
    <t>68.73</t>
  </si>
  <si>
    <t>73.02</t>
  </si>
  <si>
    <t>75.17</t>
  </si>
  <si>
    <t>83.76</t>
  </si>
  <si>
    <t>78.31</t>
  </si>
  <si>
    <t>80.84</t>
  </si>
  <si>
    <t>83.37</t>
  </si>
  <si>
    <t>85.89</t>
  </si>
  <si>
    <t>88.42</t>
  </si>
  <si>
    <t>13.15</t>
  </si>
  <si>
    <t>50.51</t>
  </si>
  <si>
    <t>46.72</t>
  </si>
  <si>
    <t>50.26</t>
  </si>
  <si>
    <t>51.70</t>
  </si>
  <si>
    <t>56.35</t>
  </si>
  <si>
    <t>58.06</t>
  </si>
  <si>
    <t>59.77</t>
  </si>
  <si>
    <t>61.48</t>
  </si>
  <si>
    <t>62.55</t>
  </si>
  <si>
    <t>66.59</t>
  </si>
  <si>
    <t>71.21</t>
  </si>
  <si>
    <t>78.33</t>
  </si>
  <si>
    <t>80.70</t>
  </si>
  <si>
    <t>83.07</t>
  </si>
  <si>
    <t>85.45</t>
  </si>
  <si>
    <t>13.24</t>
  </si>
  <si>
    <t>17.77</t>
  </si>
  <si>
    <t>43.63</t>
  </si>
  <si>
    <t>58.27</t>
  </si>
  <si>
    <t>58.63</t>
  </si>
  <si>
    <t>63.96</t>
  </si>
  <si>
    <t>69.29</t>
  </si>
  <si>
    <t>62.98</t>
  </si>
  <si>
    <t>69.28</t>
  </si>
  <si>
    <t>71.38</t>
  </si>
  <si>
    <t>75.58</t>
  </si>
  <si>
    <t>77.68</t>
  </si>
  <si>
    <t>76.55</t>
  </si>
  <si>
    <t>79.02</t>
  </si>
  <si>
    <t>81.49</t>
  </si>
  <si>
    <t>83.96</t>
  </si>
  <si>
    <t>86.43</t>
  </si>
  <si>
    <t>88.90</t>
  </si>
  <si>
    <t>91.37</t>
  </si>
  <si>
    <t>55.21</t>
  </si>
  <si>
    <t>65.56</t>
  </si>
  <si>
    <t>61.16</t>
  </si>
  <si>
    <t>65.24</t>
  </si>
  <si>
    <t>73.39</t>
  </si>
  <si>
    <t>75.43</t>
  </si>
  <si>
    <t>77.47</t>
  </si>
  <si>
    <t>71.94</t>
  </si>
  <si>
    <t>81.53</t>
  </si>
  <si>
    <t>83.93</t>
  </si>
  <si>
    <t>88.72</t>
  </si>
  <si>
    <t>91.12</t>
  </si>
  <si>
    <t>16.06</t>
  </si>
  <si>
    <t>17.71</t>
  </si>
  <si>
    <t>36.28</t>
  </si>
  <si>
    <t>43.48</t>
  </si>
  <si>
    <t>53.62</t>
  </si>
  <si>
    <t>55.07</t>
  </si>
  <si>
    <t>55.15</t>
  </si>
  <si>
    <t>56.87</t>
  </si>
  <si>
    <t>58.60</t>
  </si>
  <si>
    <t>60.32</t>
  </si>
  <si>
    <t>62.05</t>
  </si>
  <si>
    <t>63.77</t>
  </si>
  <si>
    <t>65.49</t>
  </si>
  <si>
    <t>61.10</t>
  </si>
  <si>
    <t>65.17</t>
  </si>
  <si>
    <t>67.21</t>
  </si>
  <si>
    <t>71.28</t>
  </si>
  <si>
    <t>73.32</t>
  </si>
  <si>
    <t>75.36</t>
  </si>
  <si>
    <t>71.87</t>
  </si>
  <si>
    <t>74.26</t>
  </si>
  <si>
    <t>76.66</t>
  </si>
  <si>
    <t>79.05</t>
  </si>
  <si>
    <t>81.45</t>
  </si>
  <si>
    <t>83.84</t>
  </si>
  <si>
    <t>88.63</t>
  </si>
  <si>
    <t>91.03</t>
  </si>
  <si>
    <t>49.04</t>
  </si>
  <si>
    <t>53.63</t>
  </si>
  <si>
    <t>56.88</t>
  </si>
  <si>
    <t>65.50</t>
  </si>
  <si>
    <t>77.40</t>
  </si>
  <si>
    <t>74.27</t>
  </si>
  <si>
    <t>83.85</t>
  </si>
  <si>
    <t>86.25</t>
  </si>
  <si>
    <t>88.64</t>
  </si>
  <si>
    <t>91.04</t>
  </si>
  <si>
    <t>RN (LEO)</t>
  </si>
  <si>
    <t>13.16</t>
  </si>
  <si>
    <t>48.73</t>
  </si>
  <si>
    <t>51.33</t>
  </si>
  <si>
    <t>52.98</t>
  </si>
  <si>
    <t>56.30</t>
  </si>
  <si>
    <t>57.95</t>
  </si>
  <si>
    <t>61.26</t>
  </si>
  <si>
    <t>58.70</t>
  </si>
  <si>
    <t>60.65</t>
  </si>
  <si>
    <t>62.61</t>
  </si>
  <si>
    <t>68.48</t>
  </si>
  <si>
    <t>70.44</t>
  </si>
  <si>
    <t>72.39</t>
  </si>
  <si>
    <t>71.34</t>
  </si>
  <si>
    <t>73.65</t>
  </si>
  <si>
    <t>80.55</t>
  </si>
  <si>
    <t>85.15</t>
  </si>
  <si>
    <t>87.45</t>
  </si>
  <si>
    <t>89.75</t>
  </si>
  <si>
    <t>RT (LEO)</t>
  </si>
  <si>
    <t>12.36</t>
  </si>
  <si>
    <t>17.49</t>
  </si>
  <si>
    <t>33.97</t>
  </si>
  <si>
    <t>41.32</t>
  </si>
  <si>
    <t>45.40</t>
  </si>
  <si>
    <t>53.02</t>
  </si>
  <si>
    <t>51.43</t>
  </si>
  <si>
    <t>56.41</t>
  </si>
  <si>
    <t>61.39</t>
  </si>
  <si>
    <t>64.71</t>
  </si>
  <si>
    <t>58.82</t>
  </si>
  <si>
    <t>60.78</t>
  </si>
  <si>
    <t>64.70</t>
  </si>
  <si>
    <t>66.66</t>
  </si>
  <si>
    <t>72.54</t>
  </si>
  <si>
    <t>74.50</t>
  </si>
  <si>
    <t>76.46</t>
  </si>
  <si>
    <t>71.49</t>
  </si>
  <si>
    <t>76.10</t>
  </si>
  <si>
    <t>78.41</t>
  </si>
  <si>
    <t>85.33</t>
  </si>
  <si>
    <t>87.63</t>
  </si>
  <si>
    <t>89.94</t>
  </si>
  <si>
    <t>18.12</t>
  </si>
  <si>
    <t>48.84</t>
  </si>
  <si>
    <t>54.50</t>
  </si>
  <si>
    <t>56.16</t>
  </si>
  <si>
    <t>62.76</t>
  </si>
  <si>
    <t>64.42</t>
  </si>
  <si>
    <t>62.46</t>
  </si>
  <si>
    <t>66.36</t>
  </si>
  <si>
    <t>70.26</t>
  </si>
  <si>
    <t>76.12</t>
  </si>
  <si>
    <t>73.46</t>
  </si>
  <si>
    <t>78.05</t>
  </si>
  <si>
    <t>82.65</t>
  </si>
  <si>
    <t>84.94</t>
  </si>
  <si>
    <t>87.24</t>
  </si>
  <si>
    <t>89.53</t>
  </si>
  <si>
    <t>59.89</t>
  </si>
  <si>
    <t>58.44</t>
  </si>
  <si>
    <t>60.26</t>
  </si>
  <si>
    <t>69.05</t>
  </si>
  <si>
    <t>76.15</t>
  </si>
  <si>
    <t>78.69</t>
  </si>
  <si>
    <t>81.22</t>
  </si>
  <si>
    <t>41.45</t>
  </si>
  <si>
    <t>56.95</t>
  </si>
  <si>
    <t>58.53</t>
  </si>
  <si>
    <t>61.69</t>
  </si>
  <si>
    <t>58.31</t>
  </si>
  <si>
    <t>62.08</t>
  </si>
  <si>
    <t>67.72</t>
  </si>
  <si>
    <t>71.48</t>
  </si>
  <si>
    <t>68.91</t>
  </si>
  <si>
    <t>73.36</t>
  </si>
  <si>
    <t>80.02</t>
  </si>
  <si>
    <t>82.25</t>
  </si>
  <si>
    <t>84.47</t>
  </si>
  <si>
    <t>81.06</t>
  </si>
  <si>
    <t>83.67</t>
  </si>
  <si>
    <t>91.51</t>
  </si>
  <si>
    <t>52.43</t>
  </si>
  <si>
    <t>40.15</t>
  </si>
  <si>
    <t>48.01</t>
  </si>
  <si>
    <t>54.43</t>
  </si>
  <si>
    <t>68.43</t>
  </si>
  <si>
    <t>70.28</t>
  </si>
  <si>
    <t>72.13</t>
  </si>
  <si>
    <t>69.94</t>
  </si>
  <si>
    <t>72.12</t>
  </si>
  <si>
    <t>74.31</t>
  </si>
  <si>
    <t>80.86</t>
  </si>
  <si>
    <t>83.05</t>
  </si>
  <si>
    <t>85.23</t>
  </si>
  <si>
    <t>77.12</t>
  </si>
  <si>
    <t>84.83</t>
  </si>
  <si>
    <t>89.97</t>
  </si>
  <si>
    <t>17.36</t>
  </si>
  <si>
    <t>17.63</t>
  </si>
  <si>
    <t>52.62</t>
  </si>
  <si>
    <t>57.89</t>
  </si>
  <si>
    <t>52.64</t>
  </si>
  <si>
    <t>55.56</t>
  </si>
  <si>
    <t>58.49</t>
  </si>
  <si>
    <t>55.05</t>
  </si>
  <si>
    <t>59.91</t>
  </si>
  <si>
    <t>57.23</t>
  </si>
  <si>
    <t>42.01</t>
  </si>
  <si>
    <t>44.71</t>
  </si>
  <si>
    <t>56.25</t>
  </si>
  <si>
    <t>53.59</t>
  </si>
  <si>
    <t>57.05</t>
  </si>
  <si>
    <t>58.78</t>
  </si>
  <si>
    <t>63.97</t>
  </si>
  <si>
    <t>67.42</t>
  </si>
  <si>
    <t>67.84</t>
  </si>
  <si>
    <t>71.96</t>
  </si>
  <si>
    <t>76.07</t>
  </si>
  <si>
    <t>75.31</t>
  </si>
  <si>
    <t>77.74</t>
  </si>
  <si>
    <t>82.60</t>
  </si>
  <si>
    <t>85.03</t>
  </si>
  <si>
    <t>89.89</t>
  </si>
  <si>
    <t>88.59</t>
  </si>
  <si>
    <t>91.44</t>
  </si>
  <si>
    <t>13.86</t>
  </si>
  <si>
    <t>39.16</t>
  </si>
  <si>
    <t>45.52</t>
  </si>
  <si>
    <t>49.78</t>
  </si>
  <si>
    <t>52.63</t>
  </si>
  <si>
    <t>50.74</t>
  </si>
  <si>
    <t>59.20</t>
  </si>
  <si>
    <t>62.58</t>
  </si>
  <si>
    <t>59.96</t>
  </si>
  <si>
    <t>71.95</t>
  </si>
  <si>
    <t>77.95</t>
  </si>
  <si>
    <t>70.53</t>
  </si>
  <si>
    <t>77.58</t>
  </si>
  <si>
    <t>82.28</t>
  </si>
  <si>
    <t>86.98</t>
  </si>
  <si>
    <t>91.69</t>
  </si>
  <si>
    <t>SN (LEO)</t>
  </si>
  <si>
    <t>57.99</t>
  </si>
  <si>
    <t>59.64</t>
  </si>
  <si>
    <t>61.30</t>
  </si>
  <si>
    <t>62.96</t>
  </si>
  <si>
    <t>58.73</t>
  </si>
  <si>
    <t>62.65</t>
  </si>
  <si>
    <t>72.44</t>
  </si>
  <si>
    <t>74.40</t>
  </si>
  <si>
    <t>76.35</t>
  </si>
  <si>
    <t>69.08</t>
  </si>
  <si>
    <t>71.39</t>
  </si>
  <si>
    <t>73.69</t>
  </si>
  <si>
    <t>75.99</t>
  </si>
  <si>
    <t>78.30</t>
  </si>
  <si>
    <t>80.60</t>
  </si>
  <si>
    <t>82.90</t>
  </si>
  <si>
    <t>87.51</t>
  </si>
  <si>
    <t>89.81</t>
  </si>
  <si>
    <t>12.48</t>
  </si>
  <si>
    <t>12.90</t>
  </si>
  <si>
    <t>54.94</t>
  </si>
  <si>
    <t>56.96</t>
  </si>
  <si>
    <t>60.31</t>
  </si>
  <si>
    <t>65.34</t>
  </si>
  <si>
    <t>59.39</t>
  </si>
  <si>
    <t>65.33</t>
  </si>
  <si>
    <t>67.31</t>
  </si>
  <si>
    <t>71.27</t>
  </si>
  <si>
    <t>77.21</t>
  </si>
  <si>
    <t>69.86</t>
  </si>
  <si>
    <t>74.51</t>
  </si>
  <si>
    <t>76.84</t>
  </si>
  <si>
    <t>79.17</t>
  </si>
  <si>
    <t>81.50</t>
  </si>
  <si>
    <t>83.83</t>
  </si>
  <si>
    <t>90.81</t>
  </si>
  <si>
    <t>13.36</t>
  </si>
  <si>
    <t>49.92</t>
  </si>
  <si>
    <t>53.80</t>
  </si>
  <si>
    <t>60.53</t>
  </si>
  <si>
    <t>62.21</t>
  </si>
  <si>
    <t>63.89</t>
  </si>
  <si>
    <t>59.60</t>
  </si>
  <si>
    <t>61.59</t>
  </si>
  <si>
    <t>63.58</t>
  </si>
  <si>
    <t>67.55</t>
  </si>
  <si>
    <t>69.54</t>
  </si>
  <si>
    <t>73.51</t>
  </si>
  <si>
    <t>72.45</t>
  </si>
  <si>
    <t>74.78</t>
  </si>
  <si>
    <t>84.13</t>
  </si>
  <si>
    <t>86.47</t>
  </si>
  <si>
    <t>88.80</t>
  </si>
  <si>
    <t>41.71</t>
  </si>
  <si>
    <t>46.48</t>
  </si>
  <si>
    <t>55.27</t>
  </si>
  <si>
    <t>61.97</t>
  </si>
  <si>
    <t>65.32</t>
  </si>
  <si>
    <t>59.37</t>
  </si>
  <si>
    <t>73.23</t>
  </si>
  <si>
    <t>69.84</t>
  </si>
  <si>
    <t>74.49</t>
  </si>
  <si>
    <t>83.81</t>
  </si>
  <si>
    <t>86.13</t>
  </si>
  <si>
    <t>88.46</t>
  </si>
  <si>
    <t>90.79</t>
  </si>
  <si>
    <t>FN</t>
  </si>
  <si>
    <t>Fresno-Madera-Hanford, CA</t>
  </si>
  <si>
    <t>Reno-Fernley, NV</t>
  </si>
  <si>
    <t>RN</t>
  </si>
  <si>
    <t>Rochester-Batavia-Seneca Falls, NY</t>
  </si>
  <si>
    <t>RT</t>
  </si>
  <si>
    <t>RT (Leo)</t>
  </si>
  <si>
    <t>Spokane-Spokane Valley-Coeur d'Alene, WA-ID</t>
  </si>
  <si>
    <t>SN</t>
  </si>
  <si>
    <t>GS Grades</t>
  </si>
  <si>
    <t>GS Steps</t>
  </si>
  <si>
    <t>SES</t>
  </si>
  <si>
    <t>SES Pay Levels</t>
  </si>
  <si>
    <t>Pay</t>
  </si>
  <si>
    <t>IF(C7=C14,'Basic Calculator'!J23*12,IF(C5&lt;&gt;"",IF(C14&lt;&gt;57,C5,(('Basic Calculator'!J23*'Basic Calculator'!J24)*12)),""))</t>
  </si>
  <si>
    <t>Voluntary Annual Withdrawal Modification</t>
  </si>
  <si>
    <r>
      <t xml:space="preserve">Estimated Total </t>
    </r>
    <r>
      <rPr>
        <b/>
        <sz val="10"/>
        <color rgb="FFFF0000"/>
        <rFont val="Calibri"/>
        <family val="2"/>
        <scheme val="minor"/>
      </rPr>
      <t>Years and Months of FERS Service</t>
    </r>
    <r>
      <rPr>
        <sz val="10"/>
        <color theme="1"/>
        <rFont val="Calibri"/>
        <family val="2"/>
        <scheme val="minor"/>
      </rPr>
      <t xml:space="preserve"> at Retirement (For Annuity Computation):</t>
    </r>
  </si>
  <si>
    <r>
      <t xml:space="preserve">Total Service Time (Between </t>
    </r>
    <r>
      <rPr>
        <b/>
        <sz val="10"/>
        <color rgb="FFFF0000"/>
        <rFont val="Calibri"/>
        <family val="2"/>
        <scheme val="minor"/>
      </rPr>
      <t>FERS</t>
    </r>
    <r>
      <rPr>
        <sz val="10"/>
        <color theme="1"/>
        <rFont val="Calibri"/>
        <family val="2"/>
        <scheme val="minor"/>
      </rPr>
      <t xml:space="preserve"> EOD Date and Retire Date):</t>
    </r>
  </si>
  <si>
    <r>
      <t xml:space="preserve">Current </t>
    </r>
    <r>
      <rPr>
        <b/>
        <u/>
        <sz val="10"/>
        <color theme="1"/>
        <rFont val="Calibri"/>
        <family val="2"/>
        <scheme val="minor"/>
      </rPr>
      <t>Base</t>
    </r>
    <r>
      <rPr>
        <sz val="10"/>
        <color theme="1"/>
        <rFont val="Calibri"/>
        <family val="2"/>
        <scheme val="minor"/>
      </rPr>
      <t xml:space="preserve"> Pay:</t>
    </r>
  </si>
  <si>
    <t>Regular FERS Retirement Calculator v2024.3</t>
  </si>
  <si>
    <r>
      <t>Updated on 06</t>
    </r>
    <r>
      <rPr>
        <b/>
        <sz val="8"/>
        <rFont val="Calibri"/>
        <family val="2"/>
        <scheme val="minor"/>
      </rPr>
      <t>/18</t>
    </r>
    <r>
      <rPr>
        <b/>
        <sz val="8"/>
        <color theme="1"/>
        <rFont val="Calibri"/>
        <family val="2"/>
        <scheme val="minor"/>
      </rPr>
      <t>/24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</si>
</sst>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164" formatCode="&quot;$&quot;#,##0.00"/>
    <numFmt numFmtId="165" formatCode="mm/dd/yy;@"/>
    <numFmt numFmtId="166" formatCode="_(#,##0_);_(\-#,##0_)"/>
    <numFmt numFmtId="167" formatCode="0.0000"/>
    <numFmt numFmtId="168" formatCode="0.0%"/>
    <numFmt numFmtId="169" formatCode="[$-409]m/d/yy\ h:mm\ AM/PM;@"/>
    <numFmt numFmtId="170" formatCode="[$-409]mmm\-yy;@"/>
    <numFmt numFmtId="171" formatCode="0."/>
    <numFmt numFmtId="172" formatCode="#,##0.0"/>
    <numFmt numFmtId="173" formatCode="&quot;$&quot;#,##0"/>
    <numFmt numFmtId="174" formatCode="0.0000000000"/>
  </numFmts>
  <fonts count="6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Tahoma"/>
      <family val="2"/>
    </font>
    <font>
      <sz val="12"/>
      <color theme="1"/>
      <name val="Arial Narrow"/>
      <family val="2"/>
    </font>
    <font>
      <sz val="2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rgb="FF222222"/>
      <name val="Tahoma"/>
      <family val="2"/>
    </font>
    <font>
      <sz val="11"/>
      <color rgb="FF222222"/>
      <name val="Tahoma"/>
      <family val="2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48"/>
      <color theme="1"/>
      <name val="Arial"/>
      <family val="2"/>
    </font>
    <font>
      <sz val="11"/>
      <color rgb="FF000000"/>
      <name val="Calibri"/>
      <family val="2"/>
    </font>
    <font>
      <sz val="24"/>
      <color theme="1"/>
      <name val="Arial"/>
      <family val="2"/>
    </font>
    <font>
      <sz val="18"/>
      <color theme="1"/>
      <name val="Arial"/>
      <family val="2"/>
    </font>
    <font>
      <sz val="18"/>
      <color rgb="FF000000"/>
      <name val="Arial"/>
      <family val="2"/>
    </font>
    <font>
      <b/>
      <sz val="18"/>
      <color rgb="FFFF000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00"/>
      <name val="Segoe UI"/>
      <family val="2"/>
    </font>
    <font>
      <sz val="18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lightUp"/>
    </fill>
    <fill>
      <patternFill patternType="solid">
        <fgColor rgb="FF00B0F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7" fillId="0" borderId="0"/>
    <xf numFmtId="0" fontId="9" fillId="0" borderId="0"/>
    <xf numFmtId="0" fontId="8" fillId="0" borderId="0"/>
    <xf numFmtId="0" fontId="10" fillId="0" borderId="0"/>
    <xf numFmtId="166" fontId="7" fillId="7" borderId="50" applyFont="0"/>
    <xf numFmtId="166" fontId="7" fillId="7" borderId="0" applyFont="0" applyBorder="0"/>
    <xf numFmtId="44" fontId="15" fillId="0" borderId="0" applyFont="0" applyFill="0" applyBorder="0" applyAlignment="0" applyProtection="0"/>
    <xf numFmtId="0" fontId="39" fillId="0" borderId="0"/>
    <xf numFmtId="0" fontId="41" fillId="0" borderId="0"/>
  </cellStyleXfs>
  <cellXfs count="648">
    <xf numFmtId="0" fontId="0" fillId="0" borderId="0" xfId="0"/>
    <xf numFmtId="165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164" fontId="0" fillId="0" borderId="0" xfId="0" applyNumberForma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164" fontId="17" fillId="0" borderId="0" xfId="0" applyNumberFormat="1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17" fillId="0" borderId="22" xfId="0" applyNumberFormat="1" applyFont="1" applyBorder="1" applyAlignment="1" applyProtection="1">
      <alignment vertical="center"/>
      <protection hidden="1"/>
    </xf>
    <xf numFmtId="164" fontId="17" fillId="0" borderId="25" xfId="0" applyNumberFormat="1" applyFont="1" applyBorder="1" applyAlignment="1" applyProtection="1">
      <alignment vertical="center"/>
      <protection hidden="1"/>
    </xf>
    <xf numFmtId="164" fontId="17" fillId="0" borderId="28" xfId="0" applyNumberFormat="1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10" fontId="17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center" vertical="center" wrapText="1"/>
      <protection hidden="1"/>
    </xf>
    <xf numFmtId="164" fontId="17" fillId="0" borderId="49" xfId="0" applyNumberFormat="1" applyFont="1" applyBorder="1" applyAlignment="1" applyProtection="1">
      <alignment vertical="center"/>
      <protection hidden="1"/>
    </xf>
    <xf numFmtId="0" fontId="17" fillId="0" borderId="23" xfId="0" applyFont="1" applyBorder="1" applyAlignment="1" applyProtection="1">
      <alignment horizontal="center" vertical="center"/>
      <protection hidden="1"/>
    </xf>
    <xf numFmtId="0" fontId="17" fillId="0" borderId="56" xfId="0" applyFont="1" applyBorder="1" applyAlignment="1" applyProtection="1">
      <alignment horizontal="center" vertical="center"/>
      <protection hidden="1"/>
    </xf>
    <xf numFmtId="10" fontId="17" fillId="0" borderId="29" xfId="0" applyNumberFormat="1" applyFont="1" applyBorder="1" applyAlignment="1" applyProtection="1">
      <alignment horizontal="center" vertical="center"/>
      <protection hidden="1"/>
    </xf>
    <xf numFmtId="164" fontId="17" fillId="0" borderId="55" xfId="0" applyNumberFormat="1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10" fontId="27" fillId="0" borderId="0" xfId="0" applyNumberFormat="1" applyFont="1" applyAlignment="1" applyProtection="1">
      <alignment vertical="center"/>
      <protection hidden="1"/>
    </xf>
    <xf numFmtId="10" fontId="30" fillId="5" borderId="60" xfId="0" applyNumberFormat="1" applyFont="1" applyFill="1" applyBorder="1" applyAlignment="1" applyProtection="1">
      <alignment horizontal="center" vertical="center" wrapText="1"/>
      <protection hidden="1"/>
    </xf>
    <xf numFmtId="10" fontId="30" fillId="5" borderId="27" xfId="0" applyNumberFormat="1" applyFont="1" applyFill="1" applyBorder="1" applyAlignment="1" applyProtection="1">
      <alignment horizontal="center" vertical="center" wrapText="1"/>
      <protection hidden="1"/>
    </xf>
    <xf numFmtId="10" fontId="30" fillId="5" borderId="61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/>
      <protection hidden="1"/>
    </xf>
    <xf numFmtId="10" fontId="27" fillId="0" borderId="62" xfId="0" applyNumberFormat="1" applyFont="1" applyBorder="1" applyAlignment="1" applyProtection="1">
      <alignment vertical="center"/>
      <protection hidden="1"/>
    </xf>
    <xf numFmtId="10" fontId="27" fillId="0" borderId="17" xfId="0" applyNumberFormat="1" applyFont="1" applyBorder="1" applyAlignment="1" applyProtection="1">
      <alignment vertical="center"/>
      <protection hidden="1"/>
    </xf>
    <xf numFmtId="10" fontId="27" fillId="0" borderId="63" xfId="0" applyNumberFormat="1" applyFont="1" applyBorder="1" applyAlignment="1" applyProtection="1">
      <alignment vertical="center"/>
      <protection hidden="1"/>
    </xf>
    <xf numFmtId="10" fontId="27" fillId="0" borderId="64" xfId="0" applyNumberFormat="1" applyFont="1" applyBorder="1" applyAlignment="1" applyProtection="1">
      <alignment vertical="center"/>
      <protection hidden="1"/>
    </xf>
    <xf numFmtId="0" fontId="27" fillId="0" borderId="11" xfId="0" applyFont="1" applyBorder="1" applyAlignment="1" applyProtection="1">
      <alignment horizontal="center" vertical="center"/>
      <protection hidden="1"/>
    </xf>
    <xf numFmtId="10" fontId="27" fillId="0" borderId="65" xfId="0" applyNumberFormat="1" applyFont="1" applyBorder="1" applyAlignment="1" applyProtection="1">
      <alignment vertical="center"/>
      <protection hidden="1"/>
    </xf>
    <xf numFmtId="10" fontId="27" fillId="0" borderId="66" xfId="0" applyNumberFormat="1" applyFont="1" applyBorder="1" applyAlignment="1" applyProtection="1">
      <alignment vertical="center"/>
      <protection hidden="1"/>
    </xf>
    <xf numFmtId="10" fontId="27" fillId="0" borderId="67" xfId="0" applyNumberFormat="1" applyFont="1" applyBorder="1" applyAlignment="1" applyProtection="1">
      <alignment vertical="center"/>
      <protection hidden="1"/>
    </xf>
    <xf numFmtId="10" fontId="27" fillId="0" borderId="68" xfId="0" applyNumberFormat="1" applyFont="1" applyBorder="1" applyAlignment="1" applyProtection="1">
      <alignment vertical="center"/>
      <protection hidden="1"/>
    </xf>
    <xf numFmtId="0" fontId="30" fillId="5" borderId="15" xfId="0" applyFont="1" applyFill="1" applyBorder="1" applyAlignment="1" applyProtection="1">
      <alignment horizontal="center" vertical="center"/>
      <protection hidden="1"/>
    </xf>
    <xf numFmtId="10" fontId="31" fillId="3" borderId="69" xfId="0" applyNumberFormat="1" applyFont="1" applyFill="1" applyBorder="1" applyAlignment="1" applyProtection="1">
      <alignment horizontal="center" vertical="center"/>
      <protection hidden="1"/>
    </xf>
    <xf numFmtId="10" fontId="31" fillId="3" borderId="70" xfId="0" applyNumberFormat="1" applyFont="1" applyFill="1" applyBorder="1" applyAlignment="1" applyProtection="1">
      <alignment horizontal="center" vertical="center"/>
      <protection hidden="1"/>
    </xf>
    <xf numFmtId="10" fontId="31" fillId="3" borderId="44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10" fontId="30" fillId="0" borderId="0" xfId="0" applyNumberFormat="1" applyFont="1" applyAlignment="1" applyProtection="1">
      <alignment horizontal="center" vertical="center"/>
      <protection hidden="1"/>
    </xf>
    <xf numFmtId="10" fontId="27" fillId="0" borderId="71" xfId="0" applyNumberFormat="1" applyFont="1" applyBorder="1" applyAlignment="1" applyProtection="1">
      <alignment vertical="center"/>
      <protection hidden="1"/>
    </xf>
    <xf numFmtId="10" fontId="27" fillId="0" borderId="72" xfId="0" applyNumberFormat="1" applyFont="1" applyBorder="1" applyAlignment="1" applyProtection="1">
      <alignment vertical="center"/>
      <protection hidden="1"/>
    </xf>
    <xf numFmtId="10" fontId="27" fillId="0" borderId="73" xfId="0" applyNumberFormat="1" applyFont="1" applyBorder="1" applyAlignment="1" applyProtection="1">
      <alignment vertical="center"/>
      <protection hidden="1"/>
    </xf>
    <xf numFmtId="10" fontId="27" fillId="0" borderId="74" xfId="0" applyNumberFormat="1" applyFont="1" applyBorder="1" applyAlignment="1" applyProtection="1">
      <alignment vertical="center"/>
      <protection hidden="1"/>
    </xf>
    <xf numFmtId="10" fontId="27" fillId="0" borderId="75" xfId="0" applyNumberFormat="1" applyFont="1" applyBorder="1" applyAlignment="1" applyProtection="1">
      <alignment vertical="center"/>
      <protection hidden="1"/>
    </xf>
    <xf numFmtId="10" fontId="27" fillId="0" borderId="56" xfId="0" applyNumberFormat="1" applyFont="1" applyBorder="1" applyAlignment="1" applyProtection="1">
      <alignment vertical="center"/>
      <protection hidden="1"/>
    </xf>
    <xf numFmtId="10" fontId="27" fillId="0" borderId="44" xfId="0" applyNumberFormat="1" applyFont="1" applyBorder="1" applyAlignment="1" applyProtection="1">
      <alignment vertical="center"/>
      <protection hidden="1"/>
    </xf>
    <xf numFmtId="10" fontId="27" fillId="0" borderId="69" xfId="0" applyNumberFormat="1" applyFont="1" applyBorder="1" applyAlignment="1" applyProtection="1">
      <alignment vertical="center"/>
      <protection hidden="1"/>
    </xf>
    <xf numFmtId="0" fontId="32" fillId="10" borderId="0" xfId="0" applyFont="1" applyFill="1" applyAlignment="1" applyProtection="1">
      <alignment horizontal="left" vertical="center" wrapText="1" indent="2"/>
      <protection hidden="1"/>
    </xf>
    <xf numFmtId="0" fontId="33" fillId="10" borderId="0" xfId="0" applyFont="1" applyFill="1" applyAlignment="1" applyProtection="1">
      <alignment horizontal="left" wrapText="1" indent="2"/>
      <protection hidden="1"/>
    </xf>
    <xf numFmtId="10" fontId="33" fillId="10" borderId="0" xfId="0" applyNumberFormat="1" applyFont="1" applyFill="1" applyAlignment="1" applyProtection="1">
      <alignment horizontal="left" wrapText="1" indent="2"/>
      <protection hidden="1"/>
    </xf>
    <xf numFmtId="10" fontId="0" fillId="0" borderId="0" xfId="0" applyNumberFormat="1" applyProtection="1"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4" fillId="0" borderId="17" xfId="0" applyFont="1" applyBorder="1" applyAlignment="1" applyProtection="1">
      <alignment horizontal="center" vertical="center"/>
      <protection hidden="1"/>
    </xf>
    <xf numFmtId="0" fontId="14" fillId="0" borderId="32" xfId="0" applyFont="1" applyBorder="1" applyAlignment="1" applyProtection="1">
      <alignment horizontal="center" vertical="center"/>
      <protection hidden="1"/>
    </xf>
    <xf numFmtId="0" fontId="14" fillId="0" borderId="11" xfId="0" applyFont="1" applyBorder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13" fillId="0" borderId="8" xfId="0" applyFont="1" applyBorder="1" applyAlignment="1" applyProtection="1">
      <alignment horizontal="center"/>
      <protection hidden="1"/>
    </xf>
    <xf numFmtId="0" fontId="13" fillId="5" borderId="111" xfId="0" applyFont="1" applyFill="1" applyBorder="1" applyAlignment="1" applyProtection="1">
      <alignment horizontal="center"/>
      <protection hidden="1"/>
    </xf>
    <xf numFmtId="0" fontId="13" fillId="5" borderId="2" xfId="0" applyFont="1" applyFill="1" applyBorder="1" applyAlignment="1" applyProtection="1">
      <alignment horizontal="center"/>
      <protection hidden="1"/>
    </xf>
    <xf numFmtId="0" fontId="13" fillId="5" borderId="81" xfId="0" applyFont="1" applyFill="1" applyBorder="1" applyAlignment="1" applyProtection="1">
      <alignment horizontal="center"/>
      <protection hidden="1"/>
    </xf>
    <xf numFmtId="164" fontId="5" fillId="0" borderId="4" xfId="0" applyNumberFormat="1" applyFont="1" applyBorder="1" applyAlignment="1" applyProtection="1">
      <alignment horizontal="center"/>
      <protection hidden="1"/>
    </xf>
    <xf numFmtId="164" fontId="5" fillId="0" borderId="17" xfId="0" applyNumberFormat="1" applyFont="1" applyBorder="1" applyAlignment="1" applyProtection="1">
      <alignment horizontal="center"/>
      <protection hidden="1"/>
    </xf>
    <xf numFmtId="164" fontId="5" fillId="0" borderId="11" xfId="0" applyNumberFormat="1" applyFont="1" applyBorder="1" applyAlignment="1" applyProtection="1">
      <alignment horizontal="center"/>
      <protection hidden="1"/>
    </xf>
    <xf numFmtId="164" fontId="5" fillId="0" borderId="114" xfId="0" applyNumberFormat="1" applyFont="1" applyBorder="1" applyAlignment="1" applyProtection="1">
      <alignment horizontal="center"/>
      <protection hidden="1"/>
    </xf>
    <xf numFmtId="164" fontId="17" fillId="0" borderId="22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122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7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7" applyNumberFormat="1" applyFon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164" fontId="0" fillId="0" borderId="129" xfId="7" applyNumberFormat="1" applyFont="1" applyBorder="1" applyAlignment="1">
      <alignment horizontal="center" vertical="center"/>
    </xf>
    <xf numFmtId="164" fontId="0" fillId="0" borderId="129" xfId="0" applyNumberFormat="1" applyBorder="1" applyAlignment="1">
      <alignment horizontal="center" vertical="center"/>
    </xf>
    <xf numFmtId="0" fontId="39" fillId="0" borderId="0" xfId="8"/>
    <xf numFmtId="0" fontId="42" fillId="0" borderId="0" xfId="8" applyFont="1"/>
    <xf numFmtId="0" fontId="43" fillId="0" borderId="0" xfId="8" applyFont="1"/>
    <xf numFmtId="171" fontId="44" fillId="0" borderId="0" xfId="9" applyNumberFormat="1" applyFont="1" applyAlignment="1">
      <alignment horizontal="center" vertical="center"/>
    </xf>
    <xf numFmtId="0" fontId="43" fillId="0" borderId="0" xfId="8" applyFont="1" applyAlignment="1">
      <alignment vertical="center"/>
    </xf>
    <xf numFmtId="4" fontId="17" fillId="0" borderId="0" xfId="0" applyNumberFormat="1" applyFont="1" applyAlignment="1" applyProtection="1">
      <alignment vertical="center"/>
      <protection hidden="1"/>
    </xf>
    <xf numFmtId="164" fontId="16" fillId="0" borderId="29" xfId="0" applyNumberFormat="1" applyFont="1" applyBorder="1" applyAlignment="1" applyProtection="1">
      <alignment horizontal="center" vertical="center" wrapText="1"/>
      <protection hidden="1"/>
    </xf>
    <xf numFmtId="164" fontId="17" fillId="0" borderId="48" xfId="0" applyNumberFormat="1" applyFont="1" applyBorder="1" applyAlignment="1" applyProtection="1">
      <alignment vertical="center"/>
      <protection hidden="1"/>
    </xf>
    <xf numFmtId="164" fontId="17" fillId="0" borderId="6" xfId="0" applyNumberFormat="1" applyFont="1" applyBorder="1" applyAlignment="1" applyProtection="1">
      <alignment vertical="center"/>
      <protection hidden="1"/>
    </xf>
    <xf numFmtId="164" fontId="17" fillId="0" borderId="18" xfId="0" applyNumberFormat="1" applyFont="1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47" fillId="0" borderId="2" xfId="0" applyFont="1" applyBorder="1" applyAlignment="1">
      <alignment horizontal="center" vertical="center" wrapText="1"/>
    </xf>
    <xf numFmtId="0" fontId="47" fillId="0" borderId="45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6" fillId="0" borderId="114" xfId="0" applyFont="1" applyBorder="1" applyAlignment="1">
      <alignment horizontal="center" vertical="center"/>
    </xf>
    <xf numFmtId="172" fontId="46" fillId="0" borderId="4" xfId="0" applyNumberFormat="1" applyFont="1" applyBorder="1" applyAlignment="1">
      <alignment horizontal="center" vertical="center"/>
    </xf>
    <xf numFmtId="0" fontId="46" fillId="0" borderId="22" xfId="0" applyFont="1" applyBorder="1" applyAlignment="1">
      <alignment vertical="center"/>
    </xf>
    <xf numFmtId="0" fontId="46" fillId="0" borderId="17" xfId="0" applyFont="1" applyBorder="1" applyAlignment="1">
      <alignment horizontal="center" vertical="center"/>
    </xf>
    <xf numFmtId="172" fontId="46" fillId="0" borderId="17" xfId="0" applyNumberFormat="1" applyFont="1" applyBorder="1" applyAlignment="1">
      <alignment horizontal="center" vertical="center"/>
    </xf>
    <xf numFmtId="0" fontId="46" fillId="0" borderId="25" xfId="0" applyFont="1" applyBorder="1" applyAlignment="1">
      <alignment vertical="center"/>
    </xf>
    <xf numFmtId="0" fontId="46" fillId="0" borderId="11" xfId="0" applyFont="1" applyBorder="1" applyAlignment="1">
      <alignment horizontal="center" vertical="center"/>
    </xf>
    <xf numFmtId="172" fontId="46" fillId="0" borderId="11" xfId="0" applyNumberFormat="1" applyFont="1" applyBorder="1" applyAlignment="1">
      <alignment horizontal="center" vertical="center"/>
    </xf>
    <xf numFmtId="0" fontId="46" fillId="0" borderId="48" xfId="0" applyFont="1" applyBorder="1" applyAlignment="1">
      <alignment vertical="center"/>
    </xf>
    <xf numFmtId="0" fontId="0" fillId="0" borderId="0" xfId="0" applyAlignment="1" applyProtection="1">
      <alignment horizontal="center" vertical="center"/>
      <protection hidden="1"/>
    </xf>
    <xf numFmtId="4" fontId="0" fillId="0" borderId="0" xfId="0" applyNumberFormat="1" applyAlignment="1" applyProtection="1">
      <alignment vertical="center"/>
      <protection hidden="1"/>
    </xf>
    <xf numFmtId="0" fontId="13" fillId="5" borderId="29" xfId="0" applyFont="1" applyFill="1" applyBorder="1" applyAlignment="1" applyProtection="1">
      <alignment horizontal="right" vertical="center"/>
      <protection hidden="1"/>
    </xf>
    <xf numFmtId="0" fontId="16" fillId="0" borderId="13" xfId="0" applyFont="1" applyBorder="1" applyAlignment="1" applyProtection="1">
      <alignment horizontal="center" vertical="center" wrapText="1"/>
      <protection hidden="1"/>
    </xf>
    <xf numFmtId="0" fontId="17" fillId="0" borderId="20" xfId="0" applyFont="1" applyBorder="1" applyAlignment="1" applyProtection="1">
      <alignment horizontal="center" vertical="center"/>
      <protection hidden="1"/>
    </xf>
    <xf numFmtId="0" fontId="17" fillId="0" borderId="114" xfId="0" applyFont="1" applyBorder="1" applyAlignment="1" applyProtection="1">
      <alignment vertical="center"/>
      <protection hidden="1"/>
    </xf>
    <xf numFmtId="10" fontId="17" fillId="0" borderId="22" xfId="0" applyNumberFormat="1" applyFont="1" applyBorder="1" applyAlignment="1" applyProtection="1">
      <alignment horizontal="center" vertical="center"/>
      <protection locked="0" hidden="1"/>
    </xf>
    <xf numFmtId="10" fontId="17" fillId="0" borderId="25" xfId="0" applyNumberFormat="1" applyFont="1" applyBorder="1" applyAlignment="1" applyProtection="1">
      <alignment horizontal="center" vertical="center"/>
      <protection locked="0" hidden="1"/>
    </xf>
    <xf numFmtId="10" fontId="17" fillId="0" borderId="48" xfId="0" applyNumberFormat="1" applyFont="1" applyBorder="1" applyAlignment="1" applyProtection="1">
      <alignment horizontal="center" vertical="center"/>
      <protection locked="0" hidden="1"/>
    </xf>
    <xf numFmtId="0" fontId="17" fillId="0" borderId="17" xfId="0" applyFont="1" applyBorder="1" applyAlignment="1" applyProtection="1">
      <alignment vertical="center"/>
      <protection locked="0" hidden="1"/>
    </xf>
    <xf numFmtId="0" fontId="5" fillId="0" borderId="17" xfId="0" applyFont="1" applyBorder="1" applyAlignment="1" applyProtection="1">
      <alignment vertical="center"/>
      <protection locked="0" hidden="1"/>
    </xf>
    <xf numFmtId="0" fontId="5" fillId="0" borderId="11" xfId="0" applyFont="1" applyBorder="1" applyAlignment="1" applyProtection="1">
      <alignment vertical="center"/>
      <protection locked="0" hidden="1"/>
    </xf>
    <xf numFmtId="0" fontId="17" fillId="0" borderId="0" xfId="0" applyFont="1" applyAlignment="1" applyProtection="1">
      <alignment vertical="center"/>
      <protection locked="0" hidden="1"/>
    </xf>
    <xf numFmtId="0" fontId="11" fillId="0" borderId="0" xfId="0" applyFont="1" applyAlignment="1" applyProtection="1">
      <alignment vertical="center"/>
      <protection hidden="1"/>
    </xf>
    <xf numFmtId="4" fontId="11" fillId="0" borderId="0" xfId="0" applyNumberFormat="1" applyFont="1" applyAlignment="1" applyProtection="1">
      <alignment vertical="center"/>
      <protection hidden="1"/>
    </xf>
    <xf numFmtId="164" fontId="11" fillId="0" borderId="0" xfId="0" applyNumberFormat="1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6" fillId="0" borderId="2" xfId="0" applyFont="1" applyBorder="1" applyAlignment="1" applyProtection="1">
      <alignment horizontal="center" vertical="center"/>
      <protection hidden="1"/>
    </xf>
    <xf numFmtId="4" fontId="16" fillId="0" borderId="81" xfId="0" applyNumberFormat="1" applyFont="1" applyBorder="1" applyAlignment="1" applyProtection="1">
      <alignment horizontal="center" vertical="center"/>
      <protection hidden="1"/>
    </xf>
    <xf numFmtId="4" fontId="16" fillId="0" borderId="0" xfId="0" applyNumberFormat="1" applyFont="1" applyAlignment="1" applyProtection="1">
      <alignment horizontal="center" vertical="center"/>
      <protection hidden="1"/>
    </xf>
    <xf numFmtId="44" fontId="17" fillId="0" borderId="0" xfId="7" applyFont="1" applyAlignment="1" applyProtection="1">
      <alignment vertical="center"/>
      <protection hidden="1"/>
    </xf>
    <xf numFmtId="2" fontId="17" fillId="0" borderId="0" xfId="0" applyNumberFormat="1" applyFont="1" applyAlignment="1" applyProtection="1">
      <alignment vertical="center"/>
      <protection hidden="1"/>
    </xf>
    <xf numFmtId="0" fontId="17" fillId="0" borderId="129" xfId="0" applyFont="1" applyBorder="1" applyAlignment="1" applyProtection="1">
      <alignment vertical="center"/>
      <protection hidden="1"/>
    </xf>
    <xf numFmtId="0" fontId="17" fillId="0" borderId="129" xfId="0" applyFont="1" applyBorder="1" applyAlignment="1" applyProtection="1">
      <alignment horizontal="center" vertical="center"/>
      <protection hidden="1"/>
    </xf>
    <xf numFmtId="4" fontId="17" fillId="0" borderId="128" xfId="0" applyNumberFormat="1" applyFont="1" applyBorder="1" applyAlignment="1" applyProtection="1">
      <alignment vertical="center"/>
      <protection hidden="1"/>
    </xf>
    <xf numFmtId="165" fontId="17" fillId="0" borderId="22" xfId="0" applyNumberFormat="1" applyFont="1" applyBorder="1" applyAlignment="1" applyProtection="1">
      <alignment horizontal="center" vertical="center"/>
      <protection locked="0" hidden="1"/>
    </xf>
    <xf numFmtId="165" fontId="17" fillId="0" borderId="83" xfId="0" applyNumberFormat="1" applyFont="1" applyBorder="1" applyAlignment="1" applyProtection="1">
      <alignment horizontal="center" vertical="center"/>
      <protection locked="0" hidden="1"/>
    </xf>
    <xf numFmtId="165" fontId="17" fillId="0" borderId="0" xfId="0" applyNumberFormat="1" applyFont="1" applyAlignment="1" applyProtection="1">
      <alignment horizontal="center" vertical="center"/>
      <protection locked="0" hidden="1"/>
    </xf>
    <xf numFmtId="167" fontId="17" fillId="0" borderId="0" xfId="0" applyNumberFormat="1" applyFont="1" applyAlignment="1" applyProtection="1">
      <alignment vertical="center"/>
      <protection hidden="1"/>
    </xf>
    <xf numFmtId="0" fontId="17" fillId="0" borderId="1" xfId="0" applyFont="1" applyBorder="1" applyAlignment="1" applyProtection="1">
      <alignment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4" fontId="17" fillId="0" borderId="26" xfId="0" applyNumberFormat="1" applyFont="1" applyBorder="1" applyAlignment="1" applyProtection="1">
      <alignment vertical="center"/>
      <protection hidden="1"/>
    </xf>
    <xf numFmtId="0" fontId="17" fillId="0" borderId="22" xfId="0" applyFont="1" applyBorder="1" applyAlignment="1" applyProtection="1">
      <alignment horizontal="center" vertical="center"/>
      <protection hidden="1"/>
    </xf>
    <xf numFmtId="1" fontId="17" fillId="0" borderId="22" xfId="0" applyNumberFormat="1" applyFont="1" applyBorder="1" applyAlignment="1" applyProtection="1">
      <alignment horizontal="center" vertical="center"/>
      <protection hidden="1"/>
    </xf>
    <xf numFmtId="0" fontId="17" fillId="0" borderId="25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/>
      <protection locked="0" hidden="1"/>
    </xf>
    <xf numFmtId="3" fontId="17" fillId="0" borderId="0" xfId="0" applyNumberFormat="1" applyFont="1" applyAlignment="1" applyProtection="1">
      <alignment horizontal="center" vertical="center"/>
      <protection locked="0" hidden="1"/>
    </xf>
    <xf numFmtId="0" fontId="17" fillId="2" borderId="25" xfId="0" applyFont="1" applyFill="1" applyBorder="1" applyAlignment="1" applyProtection="1">
      <alignment horizontal="center" vertical="center"/>
      <protection hidden="1"/>
    </xf>
    <xf numFmtId="1" fontId="18" fillId="3" borderId="2" xfId="0" applyNumberFormat="1" applyFont="1" applyFill="1" applyBorder="1" applyAlignment="1" applyProtection="1">
      <alignment horizontal="center" vertical="center"/>
      <protection hidden="1"/>
    </xf>
    <xf numFmtId="1" fontId="18" fillId="3" borderId="81" xfId="0" applyNumberFormat="1" applyFont="1" applyFill="1" applyBorder="1" applyAlignment="1" applyProtection="1">
      <alignment horizontal="center" vertical="center"/>
      <protection hidden="1"/>
    </xf>
    <xf numFmtId="2" fontId="18" fillId="0" borderId="0" xfId="0" applyNumberFormat="1" applyFont="1" applyAlignment="1" applyProtection="1">
      <alignment horizontal="center" vertical="center"/>
      <protection hidden="1"/>
    </xf>
    <xf numFmtId="3" fontId="17" fillId="0" borderId="0" xfId="0" applyNumberFormat="1" applyFont="1" applyAlignment="1" applyProtection="1">
      <alignment horizontal="center" vertical="center"/>
      <protection hidden="1"/>
    </xf>
    <xf numFmtId="0" fontId="17" fillId="0" borderId="28" xfId="0" applyFont="1" applyBorder="1" applyAlignment="1" applyProtection="1">
      <alignment horizontal="center" vertical="center"/>
      <protection hidden="1"/>
    </xf>
    <xf numFmtId="10" fontId="18" fillId="0" borderId="0" xfId="0" applyNumberFormat="1" applyFont="1" applyAlignment="1" applyProtection="1">
      <alignment horizontal="center" vertical="center"/>
      <protection hidden="1"/>
    </xf>
    <xf numFmtId="0" fontId="17" fillId="0" borderId="137" xfId="0" applyFont="1" applyBorder="1" applyAlignment="1" applyProtection="1">
      <alignment vertical="center"/>
      <protection hidden="1"/>
    </xf>
    <xf numFmtId="0" fontId="17" fillId="0" borderId="137" xfId="0" applyFont="1" applyBorder="1" applyAlignment="1" applyProtection="1">
      <alignment horizontal="center" vertical="center"/>
      <protection hidden="1"/>
    </xf>
    <xf numFmtId="4" fontId="17" fillId="0" borderId="27" xfId="0" applyNumberFormat="1" applyFont="1" applyBorder="1" applyAlignment="1" applyProtection="1">
      <alignment vertical="center"/>
      <protection hidden="1"/>
    </xf>
    <xf numFmtId="0" fontId="17" fillId="0" borderId="29" xfId="0" applyFont="1" applyBorder="1" applyAlignment="1" applyProtection="1">
      <alignment horizontal="center" vertical="center"/>
      <protection hidden="1"/>
    </xf>
    <xf numFmtId="4" fontId="16" fillId="0" borderId="2" xfId="0" applyNumberFormat="1" applyFont="1" applyBorder="1" applyAlignment="1" applyProtection="1">
      <alignment horizontal="center" vertical="center"/>
      <protection hidden="1"/>
    </xf>
    <xf numFmtId="3" fontId="17" fillId="0" borderId="31" xfId="0" applyNumberFormat="1" applyFont="1" applyBorder="1" applyAlignment="1" applyProtection="1">
      <alignment horizontal="center" vertical="center"/>
      <protection locked="0" hidden="1"/>
    </xf>
    <xf numFmtId="0" fontId="16" fillId="2" borderId="74" xfId="0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17" fillId="0" borderId="0" xfId="0" applyNumberFormat="1" applyFont="1" applyAlignment="1" applyProtection="1">
      <alignment vertical="center"/>
      <protection hidden="1"/>
    </xf>
    <xf numFmtId="3" fontId="18" fillId="3" borderId="2" xfId="0" applyNumberFormat="1" applyFont="1" applyFill="1" applyBorder="1" applyAlignment="1" applyProtection="1">
      <alignment horizontal="center" vertical="center"/>
      <protection hidden="1"/>
    </xf>
    <xf numFmtId="10" fontId="18" fillId="3" borderId="83" xfId="0" applyNumberFormat="1" applyFont="1" applyFill="1" applyBorder="1" applyAlignment="1" applyProtection="1">
      <alignment horizontal="center" vertical="center"/>
      <protection hidden="1"/>
    </xf>
    <xf numFmtId="10" fontId="18" fillId="9" borderId="116" xfId="0" applyNumberFormat="1" applyFont="1" applyFill="1" applyBorder="1" applyAlignment="1" applyProtection="1">
      <alignment horizontal="center" vertical="center"/>
      <protection hidden="1"/>
    </xf>
    <xf numFmtId="164" fontId="37" fillId="11" borderId="0" xfId="0" applyNumberFormat="1" applyFont="1" applyFill="1" applyAlignment="1" applyProtection="1">
      <alignment horizontal="left" vertical="center"/>
      <protection hidden="1"/>
    </xf>
    <xf numFmtId="0" fontId="16" fillId="0" borderId="81" xfId="0" applyFont="1" applyBorder="1" applyAlignment="1" applyProtection="1">
      <alignment horizontal="center" vertical="center"/>
      <protection hidden="1"/>
    </xf>
    <xf numFmtId="164" fontId="17" fillId="0" borderId="30" xfId="0" applyNumberFormat="1" applyFont="1" applyBorder="1" applyAlignment="1" applyProtection="1">
      <alignment horizontal="center" vertical="center"/>
      <protection locked="0" hidden="1"/>
    </xf>
    <xf numFmtId="164" fontId="17" fillId="0" borderId="72" xfId="0" applyNumberFormat="1" applyFont="1" applyBorder="1" applyAlignment="1" applyProtection="1">
      <alignment vertical="center"/>
      <protection hidden="1"/>
    </xf>
    <xf numFmtId="0" fontId="17" fillId="0" borderId="22" xfId="0" applyFont="1" applyBorder="1" applyAlignment="1" applyProtection="1">
      <alignment horizontal="right" vertical="center"/>
      <protection hidden="1"/>
    </xf>
    <xf numFmtId="0" fontId="17" fillId="0" borderId="22" xfId="0" applyFont="1" applyBorder="1" applyAlignment="1" applyProtection="1">
      <alignment vertical="center"/>
      <protection locked="0" hidden="1"/>
    </xf>
    <xf numFmtId="9" fontId="17" fillId="0" borderId="31" xfId="0" applyNumberFormat="1" applyFont="1" applyBorder="1" applyAlignment="1" applyProtection="1">
      <alignment horizontal="center" vertical="center"/>
      <protection locked="0" hidden="1"/>
    </xf>
    <xf numFmtId="164" fontId="20" fillId="0" borderId="67" xfId="0" applyNumberFormat="1" applyFont="1" applyBorder="1" applyAlignment="1" applyProtection="1">
      <alignment vertical="center"/>
      <protection hidden="1"/>
    </xf>
    <xf numFmtId="164" fontId="20" fillId="0" borderId="0" xfId="0" applyNumberFormat="1" applyFont="1" applyAlignment="1" applyProtection="1">
      <alignment vertical="center"/>
      <protection hidden="1"/>
    </xf>
    <xf numFmtId="0" fontId="17" fillId="0" borderId="25" xfId="0" applyFont="1" applyBorder="1" applyAlignment="1" applyProtection="1">
      <alignment horizontal="left" vertical="center"/>
      <protection locked="0" hidden="1"/>
    </xf>
    <xf numFmtId="0" fontId="17" fillId="2" borderId="96" xfId="0" applyFont="1" applyFill="1" applyBorder="1" applyAlignment="1" applyProtection="1">
      <alignment vertical="center"/>
      <protection hidden="1"/>
    </xf>
    <xf numFmtId="164" fontId="18" fillId="3" borderId="44" xfId="0" applyNumberFormat="1" applyFont="1" applyFill="1" applyBorder="1" applyAlignment="1" applyProtection="1">
      <alignment vertical="center"/>
      <protection hidden="1"/>
    </xf>
    <xf numFmtId="164" fontId="18" fillId="0" borderId="0" xfId="0" applyNumberFormat="1" applyFont="1" applyAlignment="1" applyProtection="1">
      <alignment vertical="center"/>
      <protection hidden="1"/>
    </xf>
    <xf numFmtId="164" fontId="17" fillId="0" borderId="25" xfId="0" applyNumberFormat="1" applyFont="1" applyBorder="1" applyAlignment="1" applyProtection="1">
      <alignment horizontal="left" vertical="center"/>
      <protection hidden="1"/>
    </xf>
    <xf numFmtId="164" fontId="17" fillId="0" borderId="22" xfId="0" applyNumberFormat="1" applyFont="1" applyBorder="1" applyAlignment="1" applyProtection="1">
      <alignment horizontal="center" vertical="center"/>
      <protection locked="0" hidden="1"/>
    </xf>
    <xf numFmtId="0" fontId="17" fillId="2" borderId="72" xfId="0" applyFont="1" applyFill="1" applyBorder="1" applyAlignment="1" applyProtection="1">
      <alignment horizontal="center" vertical="center"/>
      <protection hidden="1"/>
    </xf>
    <xf numFmtId="10" fontId="17" fillId="0" borderId="31" xfId="0" applyNumberFormat="1" applyFont="1" applyBorder="1" applyAlignment="1" applyProtection="1">
      <alignment horizontal="center" vertical="center"/>
      <protection hidden="1"/>
    </xf>
    <xf numFmtId="0" fontId="17" fillId="2" borderId="97" xfId="0" applyFont="1" applyFill="1" applyBorder="1" applyAlignment="1" applyProtection="1">
      <alignment horizontal="center" vertical="center"/>
      <protection hidden="1"/>
    </xf>
    <xf numFmtId="0" fontId="17" fillId="0" borderId="48" xfId="0" applyFont="1" applyBorder="1" applyAlignment="1" applyProtection="1">
      <alignment horizontal="right" vertical="center"/>
      <protection hidden="1"/>
    </xf>
    <xf numFmtId="0" fontId="21" fillId="6" borderId="39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right" vertical="center"/>
      <protection hidden="1"/>
    </xf>
    <xf numFmtId="164" fontId="17" fillId="0" borderId="43" xfId="0" applyNumberFormat="1" applyFont="1" applyBorder="1" applyAlignment="1" applyProtection="1">
      <alignment horizontal="center" vertical="center"/>
      <protection locked="0" hidden="1"/>
    </xf>
    <xf numFmtId="164" fontId="22" fillId="0" borderId="0" xfId="0" applyNumberFormat="1" applyFont="1" applyAlignment="1" applyProtection="1">
      <alignment horizontal="center" vertical="center"/>
      <protection hidden="1"/>
    </xf>
    <xf numFmtId="10" fontId="17" fillId="0" borderId="22" xfId="0" applyNumberFormat="1" applyFont="1" applyBorder="1" applyAlignment="1" applyProtection="1">
      <alignment horizontal="left" vertical="center"/>
      <protection locked="0" hidden="1"/>
    </xf>
    <xf numFmtId="164" fontId="17" fillId="0" borderId="13" xfId="0" applyNumberFormat="1" applyFont="1" applyBorder="1" applyAlignment="1" applyProtection="1">
      <alignment horizontal="center" vertical="center"/>
      <protection hidden="1"/>
    </xf>
    <xf numFmtId="164" fontId="17" fillId="0" borderId="98" xfId="0" applyNumberFormat="1" applyFont="1" applyBorder="1" applyAlignment="1" applyProtection="1">
      <alignment vertical="center"/>
      <protection hidden="1"/>
    </xf>
    <xf numFmtId="164" fontId="18" fillId="3" borderId="91" xfId="0" applyNumberFormat="1" applyFont="1" applyFill="1" applyBorder="1" applyAlignment="1" applyProtection="1">
      <alignment vertical="center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16" fillId="2" borderId="83" xfId="0" applyFont="1" applyFill="1" applyBorder="1" applyAlignment="1" applyProtection="1">
      <alignment horizontal="center" vertical="center"/>
      <protection hidden="1"/>
    </xf>
    <xf numFmtId="168" fontId="17" fillId="0" borderId="22" xfId="0" applyNumberFormat="1" applyFont="1" applyBorder="1" applyAlignment="1" applyProtection="1">
      <alignment horizontal="center" vertical="center"/>
      <protection hidden="1"/>
    </xf>
    <xf numFmtId="168" fontId="17" fillId="0" borderId="0" xfId="0" applyNumberFormat="1" applyFont="1" applyAlignment="1" applyProtection="1">
      <alignment horizontal="center" vertical="center"/>
      <protection hidden="1"/>
    </xf>
    <xf numFmtId="164" fontId="17" fillId="0" borderId="22" xfId="0" applyNumberFormat="1" applyFont="1" applyBorder="1" applyAlignment="1" applyProtection="1">
      <alignment vertical="center"/>
      <protection locked="0" hidden="1"/>
    </xf>
    <xf numFmtId="0" fontId="16" fillId="2" borderId="63" xfId="0" applyFont="1" applyFill="1" applyBorder="1" applyAlignment="1" applyProtection="1">
      <alignment horizontal="center" vertical="center"/>
      <protection hidden="1"/>
    </xf>
    <xf numFmtId="168" fontId="17" fillId="0" borderId="25" xfId="0" applyNumberFormat="1" applyFont="1" applyBorder="1" applyAlignment="1" applyProtection="1">
      <alignment horizontal="center" vertical="center"/>
      <protection hidden="1"/>
    </xf>
    <xf numFmtId="164" fontId="17" fillId="0" borderId="25" xfId="0" applyNumberFormat="1" applyFont="1" applyBorder="1" applyAlignment="1" applyProtection="1">
      <alignment vertical="center"/>
      <protection locked="0" hidden="1"/>
    </xf>
    <xf numFmtId="10" fontId="17" fillId="0" borderId="25" xfId="0" applyNumberFormat="1" applyFont="1" applyBorder="1" applyAlignment="1" applyProtection="1">
      <alignment vertical="center"/>
      <protection locked="0" hidden="1"/>
    </xf>
    <xf numFmtId="2" fontId="17" fillId="0" borderId="25" xfId="0" applyNumberFormat="1" applyFont="1" applyBorder="1" applyAlignment="1" applyProtection="1">
      <alignment vertical="center"/>
      <protection hidden="1"/>
    </xf>
    <xf numFmtId="168" fontId="17" fillId="0" borderId="48" xfId="0" applyNumberFormat="1" applyFont="1" applyBorder="1" applyAlignment="1" applyProtection="1">
      <alignment horizontal="center" vertical="center"/>
      <protection hidden="1"/>
    </xf>
    <xf numFmtId="164" fontId="17" fillId="0" borderId="23" xfId="0" applyNumberFormat="1" applyFont="1" applyBorder="1" applyAlignment="1" applyProtection="1">
      <alignment vertical="center"/>
      <protection hidden="1"/>
    </xf>
    <xf numFmtId="0" fontId="16" fillId="2" borderId="67" xfId="0" applyFont="1" applyFill="1" applyBorder="1" applyAlignment="1" applyProtection="1">
      <alignment horizontal="center" vertical="center"/>
      <protection hidden="1"/>
    </xf>
    <xf numFmtId="164" fontId="17" fillId="0" borderId="0" xfId="0" applyNumberFormat="1" applyFont="1" applyAlignment="1" applyProtection="1">
      <alignment horizontal="center" vertical="center"/>
      <protection hidden="1"/>
    </xf>
    <xf numFmtId="9" fontId="17" fillId="0" borderId="0" xfId="0" applyNumberFormat="1" applyFont="1" applyAlignment="1" applyProtection="1">
      <alignment horizontal="center" vertical="center"/>
      <protection hidden="1"/>
    </xf>
    <xf numFmtId="0" fontId="16" fillId="2" borderId="43" xfId="0" applyFont="1" applyFill="1" applyBorder="1" applyAlignment="1" applyProtection="1">
      <alignment horizontal="center" vertical="center"/>
      <protection hidden="1"/>
    </xf>
    <xf numFmtId="164" fontId="21" fillId="0" borderId="0" xfId="0" applyNumberFormat="1" applyFont="1" applyAlignment="1" applyProtection="1">
      <alignment vertical="center"/>
      <protection hidden="1"/>
    </xf>
    <xf numFmtId="0" fontId="16" fillId="2" borderId="102" xfId="0" applyFont="1" applyFill="1" applyBorder="1" applyAlignment="1" applyProtection="1">
      <alignment horizontal="center" vertical="center"/>
      <protection hidden="1"/>
    </xf>
    <xf numFmtId="4" fontId="17" fillId="2" borderId="64" xfId="0" applyNumberFormat="1" applyFont="1" applyFill="1" applyBorder="1" applyAlignment="1" applyProtection="1">
      <alignment vertical="center"/>
      <protection hidden="1"/>
    </xf>
    <xf numFmtId="164" fontId="17" fillId="0" borderId="30" xfId="0" applyNumberFormat="1" applyFont="1" applyBorder="1" applyAlignment="1" applyProtection="1">
      <alignment vertical="center"/>
      <protection locked="0" hidden="1"/>
    </xf>
    <xf numFmtId="4" fontId="17" fillId="2" borderId="103" xfId="0" applyNumberFormat="1" applyFont="1" applyFill="1" applyBorder="1" applyAlignment="1" applyProtection="1">
      <alignment vertical="center"/>
      <protection hidden="1"/>
    </xf>
    <xf numFmtId="0" fontId="17" fillId="0" borderId="30" xfId="0" applyFont="1" applyBorder="1" applyAlignment="1" applyProtection="1">
      <alignment horizontal="center" vertical="center"/>
      <protection locked="0" hidden="1"/>
    </xf>
    <xf numFmtId="4" fontId="17" fillId="2" borderId="63" xfId="0" applyNumberFormat="1" applyFont="1" applyFill="1" applyBorder="1" applyAlignment="1" applyProtection="1">
      <alignment vertical="center"/>
      <protection hidden="1"/>
    </xf>
    <xf numFmtId="3" fontId="17" fillId="0" borderId="30" xfId="0" applyNumberFormat="1" applyFont="1" applyBorder="1" applyAlignment="1" applyProtection="1">
      <alignment horizontal="center" vertical="center"/>
      <protection locked="0" hidden="1"/>
    </xf>
    <xf numFmtId="10" fontId="17" fillId="0" borderId="53" xfId="0" applyNumberFormat="1" applyFont="1" applyBorder="1" applyAlignment="1" applyProtection="1">
      <alignment horizontal="center" vertical="center"/>
      <protection locked="0" hidden="1"/>
    </xf>
    <xf numFmtId="4" fontId="16" fillId="4" borderId="110" xfId="0" applyNumberFormat="1" applyFont="1" applyFill="1" applyBorder="1" applyAlignment="1" applyProtection="1">
      <alignment horizontal="center" vertical="center"/>
      <protection hidden="1"/>
    </xf>
    <xf numFmtId="3" fontId="18" fillId="3" borderId="104" xfId="0" applyNumberFormat="1" applyFont="1" applyFill="1" applyBorder="1" applyAlignment="1" applyProtection="1">
      <alignment horizontal="center" vertical="center"/>
      <protection hidden="1"/>
    </xf>
    <xf numFmtId="164" fontId="18" fillId="9" borderId="54" xfId="0" applyNumberFormat="1" applyFont="1" applyFill="1" applyBorder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vertical="center"/>
      <protection hidden="1"/>
    </xf>
    <xf numFmtId="164" fontId="17" fillId="0" borderId="63" xfId="0" applyNumberFormat="1" applyFont="1" applyBorder="1" applyAlignment="1" applyProtection="1">
      <alignment vertical="center"/>
      <protection hidden="1"/>
    </xf>
    <xf numFmtId="164" fontId="17" fillId="0" borderId="109" xfId="0" applyNumberFormat="1" applyFont="1" applyBorder="1" applyAlignment="1" applyProtection="1">
      <alignment vertical="center"/>
      <protection hidden="1"/>
    </xf>
    <xf numFmtId="164" fontId="17" fillId="0" borderId="67" xfId="0" applyNumberFormat="1" applyFont="1" applyBorder="1" applyAlignment="1" applyProtection="1">
      <alignment vertical="center"/>
      <protection hidden="1"/>
    </xf>
    <xf numFmtId="10" fontId="18" fillId="3" borderId="108" xfId="0" applyNumberFormat="1" applyFont="1" applyFill="1" applyBorder="1" applyAlignment="1" applyProtection="1">
      <alignment horizontal="center" vertical="center"/>
      <protection hidden="1"/>
    </xf>
    <xf numFmtId="164" fontId="12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4" fontId="6" fillId="0" borderId="0" xfId="0" applyNumberFormat="1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4" fontId="3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3" fillId="13" borderId="2" xfId="0" applyFont="1" applyFill="1" applyBorder="1" applyAlignment="1" applyProtection="1">
      <alignment vertical="center"/>
      <protection hidden="1"/>
    </xf>
    <xf numFmtId="0" fontId="17" fillId="13" borderId="31" xfId="0" applyFont="1" applyFill="1" applyBorder="1" applyAlignment="1" applyProtection="1">
      <alignment vertical="center"/>
      <protection hidden="1"/>
    </xf>
    <xf numFmtId="0" fontId="16" fillId="0" borderId="8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vertical="center"/>
      <protection hidden="1"/>
    </xf>
    <xf numFmtId="164" fontId="17" fillId="0" borderId="2" xfId="0" applyNumberFormat="1" applyFont="1" applyBorder="1" applyAlignment="1" applyProtection="1">
      <alignment vertical="center"/>
      <protection locked="0" hidden="1"/>
    </xf>
    <xf numFmtId="164" fontId="21" fillId="0" borderId="2" xfId="0" applyNumberFormat="1" applyFont="1" applyBorder="1" applyAlignment="1" applyProtection="1">
      <alignment vertical="center"/>
      <protection hidden="1"/>
    </xf>
    <xf numFmtId="164" fontId="21" fillId="0" borderId="8" xfId="0" applyNumberFormat="1" applyFont="1" applyBorder="1" applyAlignment="1" applyProtection="1">
      <alignment vertical="center"/>
      <protection hidden="1"/>
    </xf>
    <xf numFmtId="0" fontId="17" fillId="0" borderId="20" xfId="0" applyFont="1" applyBorder="1" applyAlignment="1" applyProtection="1">
      <alignment vertical="center"/>
      <protection hidden="1"/>
    </xf>
    <xf numFmtId="164" fontId="17" fillId="0" borderId="4" xfId="0" applyNumberFormat="1" applyFont="1" applyBorder="1" applyAlignment="1" applyProtection="1">
      <alignment vertical="center"/>
      <protection hidden="1"/>
    </xf>
    <xf numFmtId="164" fontId="17" fillId="0" borderId="30" xfId="0" applyNumberFormat="1" applyFont="1" applyBorder="1" applyAlignment="1" applyProtection="1">
      <alignment vertical="center"/>
      <protection hidden="1"/>
    </xf>
    <xf numFmtId="0" fontId="17" fillId="0" borderId="24" xfId="0" applyFont="1" applyBorder="1" applyAlignment="1" applyProtection="1">
      <alignment vertical="center"/>
      <protection hidden="1"/>
    </xf>
    <xf numFmtId="164" fontId="17" fillId="0" borderId="17" xfId="0" applyNumberFormat="1" applyFont="1" applyBorder="1" applyAlignment="1" applyProtection="1">
      <alignment vertical="center"/>
      <protection hidden="1"/>
    </xf>
    <xf numFmtId="0" fontId="17" fillId="0" borderId="12" xfId="0" applyFont="1" applyBorder="1" applyAlignment="1" applyProtection="1">
      <alignment vertical="center"/>
      <protection hidden="1"/>
    </xf>
    <xf numFmtId="164" fontId="17" fillId="0" borderId="66" xfId="0" applyNumberFormat="1" applyFont="1" applyBorder="1" applyAlignment="1" applyProtection="1">
      <alignment vertical="center"/>
      <protection hidden="1"/>
    </xf>
    <xf numFmtId="0" fontId="16" fillId="0" borderId="10" xfId="0" applyFont="1" applyBorder="1" applyAlignment="1" applyProtection="1">
      <alignment horizontal="right" vertical="center"/>
      <protection hidden="1"/>
    </xf>
    <xf numFmtId="164" fontId="21" fillId="0" borderId="29" xfId="0" applyNumberFormat="1" applyFont="1" applyBorder="1" applyAlignment="1" applyProtection="1">
      <alignment vertical="center"/>
      <protection hidden="1"/>
    </xf>
    <xf numFmtId="0" fontId="16" fillId="0" borderId="45" xfId="0" applyFont="1" applyBorder="1" applyAlignment="1" applyProtection="1">
      <alignment horizontal="center" vertical="center"/>
      <protection hidden="1"/>
    </xf>
    <xf numFmtId="164" fontId="17" fillId="0" borderId="114" xfId="0" applyNumberFormat="1" applyFont="1" applyBorder="1" applyAlignment="1" applyProtection="1">
      <alignment vertical="center"/>
      <protection hidden="1"/>
    </xf>
    <xf numFmtId="164" fontId="17" fillId="0" borderId="128" xfId="0" applyNumberFormat="1" applyFont="1" applyBorder="1" applyAlignment="1" applyProtection="1">
      <alignment vertical="center"/>
      <protection hidden="1"/>
    </xf>
    <xf numFmtId="164" fontId="17" fillId="0" borderId="114" xfId="0" applyNumberFormat="1" applyFont="1" applyBorder="1" applyAlignment="1" applyProtection="1">
      <alignment vertical="center"/>
      <protection locked="0" hidden="1"/>
    </xf>
    <xf numFmtId="164" fontId="17" fillId="0" borderId="26" xfId="0" applyNumberFormat="1" applyFont="1" applyBorder="1" applyAlignment="1" applyProtection="1">
      <alignment vertical="center"/>
      <protection hidden="1"/>
    </xf>
    <xf numFmtId="164" fontId="17" fillId="0" borderId="17" xfId="0" applyNumberFormat="1" applyFont="1" applyBorder="1" applyAlignment="1" applyProtection="1">
      <alignment vertical="center"/>
      <protection locked="0" hidden="1"/>
    </xf>
    <xf numFmtId="164" fontId="17" fillId="0" borderId="131" xfId="0" applyNumberFormat="1" applyFont="1" applyBorder="1" applyAlignment="1" applyProtection="1">
      <alignment vertical="center"/>
      <protection locked="0" hidden="1"/>
    </xf>
    <xf numFmtId="164" fontId="17" fillId="0" borderId="43" xfId="0" applyNumberFormat="1" applyFont="1" applyBorder="1" applyAlignment="1" applyProtection="1">
      <alignment vertical="center"/>
      <protection hidden="1"/>
    </xf>
    <xf numFmtId="164" fontId="17" fillId="0" borderId="132" xfId="0" applyNumberFormat="1" applyFont="1" applyBorder="1" applyAlignment="1" applyProtection="1">
      <alignment vertical="center"/>
      <protection locked="0" hidden="1"/>
    </xf>
    <xf numFmtId="10" fontId="17" fillId="0" borderId="0" xfId="0" applyNumberFormat="1" applyFont="1" applyAlignment="1" applyProtection="1">
      <alignment vertical="center"/>
      <protection hidden="1"/>
    </xf>
    <xf numFmtId="164" fontId="17" fillId="0" borderId="28" xfId="0" applyNumberFormat="1" applyFont="1" applyBorder="1" applyAlignment="1" applyProtection="1">
      <alignment vertical="center"/>
      <protection locked="0" hidden="1"/>
    </xf>
    <xf numFmtId="164" fontId="17" fillId="0" borderId="133" xfId="0" applyNumberFormat="1" applyFont="1" applyBorder="1" applyAlignment="1" applyProtection="1">
      <alignment vertical="center"/>
      <protection hidden="1"/>
    </xf>
    <xf numFmtId="164" fontId="17" fillId="0" borderId="66" xfId="0" applyNumberFormat="1" applyFont="1" applyBorder="1" applyAlignment="1" applyProtection="1">
      <alignment vertical="center"/>
      <protection locked="0" hidden="1"/>
    </xf>
    <xf numFmtId="0" fontId="16" fillId="0" borderId="2" xfId="0" applyFont="1" applyBorder="1" applyAlignment="1" applyProtection="1">
      <alignment horizontal="right" vertical="center"/>
      <protection hidden="1"/>
    </xf>
    <xf numFmtId="164" fontId="16" fillId="0" borderId="29" xfId="0" applyNumberFormat="1" applyFont="1" applyBorder="1" applyAlignment="1" applyProtection="1">
      <alignment vertical="center"/>
      <protection hidden="1"/>
    </xf>
    <xf numFmtId="164" fontId="16" fillId="0" borderId="15" xfId="0" applyNumberFormat="1" applyFont="1" applyBorder="1" applyAlignment="1" applyProtection="1">
      <alignment vertical="center"/>
      <protection hidden="1"/>
    </xf>
    <xf numFmtId="0" fontId="16" fillId="0" borderId="13" xfId="0" applyFont="1" applyBorder="1" applyAlignment="1" applyProtection="1">
      <alignment horizontal="right" vertical="center"/>
      <protection hidden="1"/>
    </xf>
    <xf numFmtId="164" fontId="16" fillId="0" borderId="2" xfId="0" applyNumberFormat="1" applyFont="1" applyBorder="1" applyAlignment="1" applyProtection="1">
      <alignment horizontal="center" vertical="center"/>
      <protection hidden="1"/>
    </xf>
    <xf numFmtId="164" fontId="16" fillId="0" borderId="8" xfId="0" applyNumberFormat="1" applyFont="1" applyBorder="1" applyAlignment="1" applyProtection="1">
      <alignment horizontal="center" vertical="center"/>
      <protection hidden="1"/>
    </xf>
    <xf numFmtId="164" fontId="18" fillId="3" borderId="15" xfId="0" applyNumberFormat="1" applyFont="1" applyFill="1" applyBorder="1" applyAlignment="1" applyProtection="1">
      <alignment horizontal="center" vertical="center"/>
      <protection hidden="1"/>
    </xf>
    <xf numFmtId="164" fontId="18" fillId="3" borderId="8" xfId="0" applyNumberFormat="1" applyFont="1" applyFill="1" applyBorder="1" applyAlignment="1" applyProtection="1">
      <alignment horizontal="center" vertical="center"/>
      <protection hidden="1"/>
    </xf>
    <xf numFmtId="164" fontId="18" fillId="3" borderId="2" xfId="0" applyNumberFormat="1" applyFont="1" applyFill="1" applyBorder="1" applyAlignment="1" applyProtection="1">
      <alignment horizontal="center" vertical="center"/>
      <protection hidden="1"/>
    </xf>
    <xf numFmtId="10" fontId="18" fillId="14" borderId="2" xfId="0" applyNumberFormat="1" applyFont="1" applyFill="1" applyBorder="1" applyAlignment="1" applyProtection="1">
      <alignment horizontal="center" vertical="center"/>
      <protection hidden="1"/>
    </xf>
    <xf numFmtId="10" fontId="16" fillId="0" borderId="0" xfId="0" applyNumberFormat="1" applyFont="1" applyAlignment="1" applyProtection="1">
      <alignment horizontal="center" vertical="center"/>
      <protection hidden="1"/>
    </xf>
    <xf numFmtId="0" fontId="16" fillId="5" borderId="10" xfId="0" applyFont="1" applyFill="1" applyBorder="1" applyAlignment="1" applyProtection="1">
      <alignment horizontal="right" vertical="center"/>
      <protection hidden="1"/>
    </xf>
    <xf numFmtId="164" fontId="16" fillId="0" borderId="22" xfId="0" applyNumberFormat="1" applyFont="1" applyBorder="1" applyAlignment="1" applyProtection="1">
      <alignment vertical="center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0" fontId="17" fillId="0" borderId="24" xfId="0" applyFont="1" applyBorder="1" applyAlignment="1" applyProtection="1">
      <alignment horizontal="right" vertical="center"/>
      <protection hidden="1"/>
    </xf>
    <xf numFmtId="164" fontId="16" fillId="0" borderId="20" xfId="0" applyNumberFormat="1" applyFont="1" applyBorder="1" applyAlignment="1" applyProtection="1">
      <alignment vertical="center"/>
      <protection hidden="1"/>
    </xf>
    <xf numFmtId="164" fontId="16" fillId="0" borderId="28" xfId="0" applyNumberFormat="1" applyFont="1" applyBorder="1" applyAlignment="1" applyProtection="1">
      <alignment vertical="center"/>
      <protection hidden="1"/>
    </xf>
    <xf numFmtId="0" fontId="17" fillId="0" borderId="20" xfId="0" applyFont="1" applyBorder="1" applyAlignment="1" applyProtection="1">
      <alignment horizontal="right" vertical="center"/>
      <protection hidden="1"/>
    </xf>
    <xf numFmtId="0" fontId="17" fillId="0" borderId="12" xfId="0" applyFont="1" applyBorder="1" applyAlignment="1" applyProtection="1">
      <alignment horizontal="right" vertical="center"/>
      <protection hidden="1"/>
    </xf>
    <xf numFmtId="164" fontId="16" fillId="0" borderId="13" xfId="0" applyNumberFormat="1" applyFont="1" applyBorder="1" applyAlignment="1" applyProtection="1">
      <alignment vertical="center"/>
      <protection hidden="1"/>
    </xf>
    <xf numFmtId="0" fontId="17" fillId="13" borderId="29" xfId="0" applyFont="1" applyFill="1" applyBorder="1" applyAlignment="1" applyProtection="1">
      <alignment vertical="center"/>
      <protection hidden="1"/>
    </xf>
    <xf numFmtId="0" fontId="17" fillId="0" borderId="134" xfId="0" applyFont="1" applyBorder="1" applyAlignment="1" applyProtection="1">
      <alignment horizontal="right" vertical="center"/>
      <protection hidden="1"/>
    </xf>
    <xf numFmtId="164" fontId="16" fillId="0" borderId="2" xfId="0" applyNumberFormat="1" applyFont="1" applyBorder="1" applyAlignment="1" applyProtection="1">
      <alignment horizontal="center" vertical="center" wrapText="1"/>
      <protection hidden="1"/>
    </xf>
    <xf numFmtId="0" fontId="25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0" fontId="25" fillId="0" borderId="2" xfId="0" applyFont="1" applyBorder="1" applyAlignment="1">
      <alignment horizontal="center" vertical="center" wrapText="1"/>
    </xf>
    <xf numFmtId="0" fontId="50" fillId="0" borderId="49" xfId="0" applyFont="1" applyBorder="1" applyAlignment="1">
      <alignment horizontal="center" vertical="center" wrapText="1"/>
    </xf>
    <xf numFmtId="0" fontId="50" fillId="0" borderId="18" xfId="0" applyFont="1" applyBorder="1" applyAlignment="1">
      <alignment horizontal="center" vertical="center"/>
    </xf>
    <xf numFmtId="0" fontId="50" fillId="0" borderId="19" xfId="0" applyFont="1" applyBorder="1" applyAlignment="1">
      <alignment horizontal="center" vertical="center"/>
    </xf>
    <xf numFmtId="0" fontId="50" fillId="0" borderId="22" xfId="0" applyFont="1" applyBorder="1" applyAlignment="1">
      <alignment horizontal="center" vertical="center" wrapText="1"/>
    </xf>
    <xf numFmtId="0" fontId="50" fillId="0" borderId="25" xfId="0" applyFont="1" applyBorder="1" applyAlignment="1">
      <alignment horizontal="center" vertical="center"/>
    </xf>
    <xf numFmtId="0" fontId="50" fillId="0" borderId="48" xfId="0" applyFont="1" applyBorder="1" applyAlignment="1">
      <alignment horizontal="center" vertical="center"/>
    </xf>
    <xf numFmtId="0" fontId="50" fillId="0" borderId="4" xfId="0" applyFont="1" applyBorder="1" applyAlignment="1">
      <alignment horizontal="center" vertical="center" wrapText="1"/>
    </xf>
    <xf numFmtId="0" fontId="50" fillId="0" borderId="17" xfId="0" applyFont="1" applyBorder="1" applyAlignment="1">
      <alignment horizontal="center" vertical="center"/>
    </xf>
    <xf numFmtId="0" fontId="50" fillId="0" borderId="17" xfId="0" applyFont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 wrapText="1"/>
    </xf>
    <xf numFmtId="164" fontId="0" fillId="0" borderId="26" xfId="7" applyNumberFormat="1" applyFont="1" applyBorder="1" applyAlignment="1">
      <alignment horizontal="center" vertical="center"/>
    </xf>
    <xf numFmtId="164" fontId="0" fillId="0" borderId="138" xfId="0" applyNumberFormat="1" applyBorder="1" applyAlignment="1">
      <alignment horizontal="center" vertical="center"/>
    </xf>
    <xf numFmtId="164" fontId="0" fillId="0" borderId="130" xfId="0" applyNumberFormat="1" applyBorder="1" applyAlignment="1">
      <alignment horizontal="center" vertical="center"/>
    </xf>
    <xf numFmtId="164" fontId="0" fillId="0" borderId="128" xfId="0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hidden="1"/>
    </xf>
    <xf numFmtId="10" fontId="52" fillId="0" borderId="0" xfId="0" applyNumberFormat="1" applyFont="1" applyAlignment="1" applyProtection="1">
      <alignment vertical="center"/>
      <protection hidden="1"/>
    </xf>
    <xf numFmtId="0" fontId="16" fillId="4" borderId="90" xfId="0" applyFont="1" applyFill="1" applyBorder="1" applyAlignment="1" applyProtection="1">
      <alignment vertical="center"/>
      <protection hidden="1"/>
    </xf>
    <xf numFmtId="0" fontId="17" fillId="0" borderId="25" xfId="0" applyFont="1" applyBorder="1" applyAlignment="1" applyProtection="1">
      <alignment vertical="center"/>
      <protection hidden="1"/>
    </xf>
    <xf numFmtId="4" fontId="20" fillId="0" borderId="0" xfId="0" applyNumberFormat="1" applyFont="1" applyAlignment="1" applyProtection="1">
      <alignment vertical="center"/>
      <protection hidden="1"/>
    </xf>
    <xf numFmtId="4" fontId="16" fillId="2" borderId="126" xfId="0" applyNumberFormat="1" applyFont="1" applyFill="1" applyBorder="1" applyAlignment="1" applyProtection="1">
      <alignment vertical="center"/>
      <protection hidden="1"/>
    </xf>
    <xf numFmtId="0" fontId="17" fillId="0" borderId="48" xfId="0" applyFont="1" applyBorder="1" applyAlignment="1" applyProtection="1">
      <alignment horizontal="center" vertical="center"/>
      <protection hidden="1"/>
    </xf>
    <xf numFmtId="4" fontId="16" fillId="2" borderId="81" xfId="0" applyNumberFormat="1" applyFont="1" applyFill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horizontal="center" vertical="center"/>
      <protection hidden="1"/>
    </xf>
    <xf numFmtId="168" fontId="6" fillId="0" borderId="25" xfId="0" applyNumberFormat="1" applyFont="1" applyBorder="1" applyAlignment="1" applyProtection="1">
      <alignment horizontal="center" vertical="center"/>
      <protection hidden="1"/>
    </xf>
    <xf numFmtId="168" fontId="6" fillId="0" borderId="0" xfId="0" applyNumberFormat="1" applyFont="1" applyAlignment="1" applyProtection="1">
      <alignment horizontal="center" vertical="center"/>
      <protection hidden="1"/>
    </xf>
    <xf numFmtId="2" fontId="6" fillId="0" borderId="0" xfId="0" applyNumberFormat="1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17" fillId="0" borderId="127" xfId="0" applyFont="1" applyBorder="1" applyAlignment="1" applyProtection="1">
      <alignment vertical="center" shrinkToFit="1"/>
      <protection hidden="1"/>
    </xf>
    <xf numFmtId="0" fontId="17" fillId="0" borderId="122" xfId="0" applyFont="1" applyBorder="1" applyAlignment="1" applyProtection="1">
      <alignment horizontal="right" vertical="center" shrinkToFit="1"/>
      <protection hidden="1"/>
    </xf>
    <xf numFmtId="0" fontId="17" fillId="0" borderId="123" xfId="0" applyFont="1" applyBorder="1" applyAlignment="1" applyProtection="1">
      <alignment horizontal="right" vertical="center" shrinkToFit="1"/>
      <protection hidden="1"/>
    </xf>
    <xf numFmtId="0" fontId="36" fillId="0" borderId="0" xfId="0" applyFont="1" applyAlignment="1" applyProtection="1">
      <alignment vertical="center"/>
      <protection hidden="1"/>
    </xf>
    <xf numFmtId="0" fontId="48" fillId="0" borderId="30" xfId="0" applyFont="1" applyBorder="1" applyAlignment="1" applyProtection="1">
      <alignment horizontal="left" vertical="center"/>
      <protection hidden="1"/>
    </xf>
    <xf numFmtId="0" fontId="48" fillId="0" borderId="21" xfId="0" applyFont="1" applyBorder="1" applyAlignment="1" applyProtection="1">
      <alignment horizontal="left" vertical="center"/>
      <protection hidden="1"/>
    </xf>
    <xf numFmtId="0" fontId="48" fillId="0" borderId="25" xfId="0" applyFont="1" applyBorder="1" applyAlignment="1" applyProtection="1">
      <alignment horizontal="left" vertical="center"/>
      <protection hidden="1"/>
    </xf>
    <xf numFmtId="0" fontId="48" fillId="0" borderId="24" xfId="0" applyFont="1" applyBorder="1" applyAlignment="1" applyProtection="1">
      <alignment horizontal="left" vertical="center"/>
      <protection hidden="1"/>
    </xf>
    <xf numFmtId="0" fontId="48" fillId="0" borderId="42" xfId="0" applyFont="1" applyBorder="1" applyAlignment="1" applyProtection="1">
      <alignment horizontal="left" vertical="center"/>
      <protection hidden="1"/>
    </xf>
    <xf numFmtId="0" fontId="48" fillId="0" borderId="25" xfId="0" applyFont="1" applyBorder="1" applyAlignment="1" applyProtection="1">
      <alignment horizontal="left" vertical="center"/>
      <protection locked="0" hidden="1"/>
    </xf>
    <xf numFmtId="0" fontId="48" fillId="0" borderId="37" xfId="0" applyFont="1" applyBorder="1" applyAlignment="1" applyProtection="1">
      <alignment horizontal="left" vertical="center"/>
      <protection hidden="1"/>
    </xf>
    <xf numFmtId="0" fontId="48" fillId="0" borderId="24" xfId="0" applyFont="1" applyBorder="1" applyAlignment="1" applyProtection="1">
      <alignment horizontal="left" vertical="center"/>
      <protection locked="0" hidden="1"/>
    </xf>
    <xf numFmtId="0" fontId="48" fillId="0" borderId="48" xfId="0" applyFont="1" applyBorder="1" applyAlignment="1" applyProtection="1">
      <alignment horizontal="left" vertical="center"/>
      <protection locked="0" hidden="1"/>
    </xf>
    <xf numFmtId="0" fontId="48" fillId="0" borderId="42" xfId="0" applyFont="1" applyBorder="1" applyAlignment="1" applyProtection="1">
      <alignment horizontal="left" vertical="center"/>
      <protection locked="0" hidden="1"/>
    </xf>
    <xf numFmtId="0" fontId="50" fillId="0" borderId="22" xfId="0" applyFont="1" applyBorder="1" applyAlignment="1" applyProtection="1">
      <alignment horizontal="center" vertical="center" wrapText="1"/>
      <protection hidden="1"/>
    </xf>
    <xf numFmtId="0" fontId="50" fillId="0" borderId="25" xfId="0" applyFont="1" applyBorder="1" applyAlignment="1" applyProtection="1">
      <alignment horizontal="center" vertical="center" wrapText="1"/>
      <protection hidden="1"/>
    </xf>
    <xf numFmtId="0" fontId="50" fillId="0" borderId="48" xfId="0" applyFont="1" applyBorder="1" applyAlignment="1" applyProtection="1">
      <alignment horizontal="center" vertical="center" wrapText="1"/>
      <protection hidden="1"/>
    </xf>
    <xf numFmtId="0" fontId="17" fillId="0" borderId="122" xfId="0" applyFont="1" applyBorder="1" applyAlignment="1" applyProtection="1">
      <alignment horizontal="right" vertical="center"/>
      <protection hidden="1"/>
    </xf>
    <xf numFmtId="0" fontId="17" fillId="4" borderId="25" xfId="0" applyFont="1" applyFill="1" applyBorder="1" applyAlignment="1" applyProtection="1">
      <alignment horizontal="center" vertical="center"/>
      <protection hidden="1"/>
    </xf>
    <xf numFmtId="2" fontId="36" fillId="15" borderId="25" xfId="0" applyNumberFormat="1" applyFont="1" applyFill="1" applyBorder="1" applyAlignment="1" applyProtection="1">
      <alignment horizontal="center" vertical="center"/>
      <protection hidden="1"/>
    </xf>
    <xf numFmtId="0" fontId="18" fillId="11" borderId="29" xfId="0" applyFont="1" applyFill="1" applyBorder="1" applyAlignment="1" applyProtection="1">
      <alignment horizontal="center" vertical="center"/>
      <protection hidden="1"/>
    </xf>
    <xf numFmtId="0" fontId="17" fillId="0" borderId="66" xfId="0" applyFont="1" applyBorder="1" applyAlignment="1" applyProtection="1">
      <alignment horizontal="center" vertical="center"/>
      <protection hidden="1"/>
    </xf>
    <xf numFmtId="1" fontId="36" fillId="0" borderId="141" xfId="0" applyNumberFormat="1" applyFont="1" applyBorder="1" applyAlignment="1" applyProtection="1">
      <alignment horizontal="center" vertical="center"/>
      <protection hidden="1"/>
    </xf>
    <xf numFmtId="0" fontId="16" fillId="0" borderId="139" xfId="0" applyFont="1" applyBorder="1" applyAlignment="1" applyProtection="1">
      <alignment vertical="center" shrinkToFit="1"/>
      <protection hidden="1"/>
    </xf>
    <xf numFmtId="0" fontId="16" fillId="0" borderId="0" xfId="0" applyFont="1" applyAlignment="1" applyProtection="1">
      <alignment vertical="center" shrinkToFit="1"/>
      <protection hidden="1"/>
    </xf>
    <xf numFmtId="173" fontId="17" fillId="0" borderId="22" xfId="0" applyNumberFormat="1" applyFont="1" applyBorder="1" applyAlignment="1" applyProtection="1">
      <alignment horizontal="center" vertical="center"/>
      <protection hidden="1"/>
    </xf>
    <xf numFmtId="173" fontId="17" fillId="0" borderId="25" xfId="0" applyNumberFormat="1" applyFont="1" applyBorder="1" applyAlignment="1" applyProtection="1">
      <alignment horizontal="center" vertical="center"/>
      <protection hidden="1"/>
    </xf>
    <xf numFmtId="173" fontId="17" fillId="0" borderId="48" xfId="0" applyNumberFormat="1" applyFont="1" applyBorder="1" applyAlignment="1" applyProtection="1">
      <alignment horizontal="center" vertical="center"/>
      <protection hidden="1"/>
    </xf>
    <xf numFmtId="173" fontId="6" fillId="0" borderId="25" xfId="0" applyNumberFormat="1" applyFont="1" applyBorder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horizontal="right" vertical="center" shrinkToFit="1"/>
      <protection hidden="1"/>
    </xf>
    <xf numFmtId="0" fontId="17" fillId="0" borderId="25" xfId="0" applyFont="1" applyBorder="1" applyAlignment="1" applyProtection="1">
      <alignment horizontal="right" vertical="center" shrinkToFit="1"/>
      <protection hidden="1"/>
    </xf>
    <xf numFmtId="0" fontId="17" fillId="0" borderId="48" xfId="0" applyFont="1" applyBorder="1" applyAlignment="1" applyProtection="1">
      <alignment horizontal="right" vertical="center" shrinkToFit="1"/>
      <protection hidden="1"/>
    </xf>
    <xf numFmtId="164" fontId="17" fillId="0" borderId="25" xfId="0" applyNumberFormat="1" applyFont="1" applyBorder="1" applyAlignment="1" applyProtection="1">
      <alignment horizontal="center" vertical="center"/>
      <protection hidden="1"/>
    </xf>
    <xf numFmtId="164" fontId="17" fillId="0" borderId="2" xfId="0" applyNumberFormat="1" applyFont="1" applyBorder="1" applyAlignment="1" applyProtection="1">
      <alignment horizontal="center" vertical="center"/>
      <protection locked="0"/>
    </xf>
    <xf numFmtId="10" fontId="21" fillId="8" borderId="74" xfId="0" applyNumberFormat="1" applyFont="1" applyFill="1" applyBorder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vertical="center"/>
      <protection hidden="1"/>
    </xf>
    <xf numFmtId="14" fontId="17" fillId="4" borderId="2" xfId="0" applyNumberFormat="1" applyFont="1" applyFill="1" applyBorder="1" applyAlignment="1" applyProtection="1">
      <alignment horizontal="center" vertical="center"/>
      <protection locked="0"/>
    </xf>
    <xf numFmtId="14" fontId="17" fillId="4" borderId="81" xfId="0" applyNumberFormat="1" applyFont="1" applyFill="1" applyBorder="1" applyAlignment="1" applyProtection="1">
      <alignment horizontal="center" vertical="center"/>
      <protection locked="0"/>
    </xf>
    <xf numFmtId="3" fontId="37" fillId="0" borderId="0" xfId="0" applyNumberFormat="1" applyFont="1" applyAlignment="1" applyProtection="1">
      <alignment horizontal="center" vertical="center"/>
      <protection hidden="1"/>
    </xf>
    <xf numFmtId="1" fontId="37" fillId="0" borderId="0" xfId="0" applyNumberFormat="1" applyFont="1" applyAlignment="1" applyProtection="1">
      <alignment horizontal="center" vertical="center"/>
      <protection hidden="1"/>
    </xf>
    <xf numFmtId="0" fontId="53" fillId="8" borderId="23" xfId="0" applyFont="1" applyFill="1" applyBorder="1" applyAlignment="1" applyProtection="1">
      <alignment horizontal="center" vertical="center" shrinkToFit="1"/>
      <protection hidden="1"/>
    </xf>
    <xf numFmtId="0" fontId="17" fillId="0" borderId="0" xfId="0" applyFont="1" applyAlignment="1" applyProtection="1">
      <alignment horizontal="right" vertical="center" wrapText="1"/>
      <protection hidden="1"/>
    </xf>
    <xf numFmtId="0" fontId="17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10" fontId="16" fillId="0" borderId="13" xfId="0" applyNumberFormat="1" applyFont="1" applyBorder="1" applyAlignment="1" applyProtection="1">
      <alignment horizontal="center" vertical="center"/>
      <protection hidden="1"/>
    </xf>
    <xf numFmtId="164" fontId="16" fillId="0" borderId="142" xfId="0" applyNumberFormat="1" applyFont="1" applyBorder="1" applyAlignment="1" applyProtection="1">
      <alignment horizontal="center" vertical="center"/>
      <protection hidden="1"/>
    </xf>
    <xf numFmtId="164" fontId="17" fillId="0" borderId="114" xfId="0" applyNumberFormat="1" applyFont="1" applyBorder="1" applyAlignment="1" applyProtection="1">
      <alignment vertical="center" shrinkToFit="1"/>
      <protection hidden="1"/>
    </xf>
    <xf numFmtId="0" fontId="17" fillId="0" borderId="31" xfId="0" applyFont="1" applyBorder="1" applyAlignment="1" applyProtection="1">
      <alignment horizontal="center" vertical="center"/>
      <protection locked="0" hidden="1"/>
    </xf>
    <xf numFmtId="164" fontId="17" fillId="0" borderId="29" xfId="0" applyNumberFormat="1" applyFont="1" applyBorder="1" applyAlignment="1" applyProtection="1">
      <alignment vertical="center"/>
      <protection locked="0" hidden="1"/>
    </xf>
    <xf numFmtId="0" fontId="4" fillId="0" borderId="45" xfId="0" applyFont="1" applyBorder="1" applyAlignment="1" applyProtection="1">
      <alignment horizontal="center" vertical="center" wrapText="1"/>
      <protection hidden="1"/>
    </xf>
    <xf numFmtId="0" fontId="56" fillId="0" borderId="0" xfId="0" applyFont="1" applyAlignment="1" applyProtection="1">
      <alignment vertical="center"/>
      <protection hidden="1"/>
    </xf>
    <xf numFmtId="0" fontId="52" fillId="0" borderId="0" xfId="0" applyFont="1" applyAlignment="1" applyProtection="1">
      <alignment vertical="center"/>
      <protection hidden="1"/>
    </xf>
    <xf numFmtId="0" fontId="36" fillId="0" borderId="0" xfId="0" applyFont="1" applyAlignment="1" applyProtection="1">
      <alignment vertical="center"/>
      <protection locked="0" hidden="1"/>
    </xf>
    <xf numFmtId="0" fontId="16" fillId="5" borderId="29" xfId="0" applyFont="1" applyFill="1" applyBorder="1" applyAlignment="1" applyProtection="1">
      <alignment horizontal="right" vertical="center"/>
      <protection hidden="1"/>
    </xf>
    <xf numFmtId="164" fontId="16" fillId="5" borderId="29" xfId="0" applyNumberFormat="1" applyFont="1" applyFill="1" applyBorder="1" applyAlignment="1" applyProtection="1">
      <alignment vertical="center" shrinkToFit="1"/>
      <protection hidden="1"/>
    </xf>
    <xf numFmtId="9" fontId="17" fillId="0" borderId="0" xfId="0" applyNumberFormat="1" applyFont="1" applyAlignment="1" applyProtection="1">
      <alignment vertical="center"/>
      <protection hidden="1"/>
    </xf>
    <xf numFmtId="164" fontId="20" fillId="0" borderId="2" xfId="0" applyNumberFormat="1" applyFont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173" fontId="17" fillId="17" borderId="22" xfId="0" applyNumberFormat="1" applyFont="1" applyFill="1" applyBorder="1" applyAlignment="1" applyProtection="1">
      <alignment horizontal="center" vertical="center"/>
      <protection hidden="1"/>
    </xf>
    <xf numFmtId="173" fontId="17" fillId="17" borderId="25" xfId="0" applyNumberFormat="1" applyFont="1" applyFill="1" applyBorder="1" applyAlignment="1" applyProtection="1">
      <alignment horizontal="center" vertical="center"/>
      <protection hidden="1"/>
    </xf>
    <xf numFmtId="173" fontId="6" fillId="17" borderId="25" xfId="0" applyNumberFormat="1" applyFont="1" applyFill="1" applyBorder="1" applyAlignment="1" applyProtection="1">
      <alignment horizontal="center" vertical="center"/>
      <protection hidden="1"/>
    </xf>
    <xf numFmtId="164" fontId="22" fillId="17" borderId="0" xfId="0" applyNumberFormat="1" applyFont="1" applyFill="1" applyAlignment="1" applyProtection="1">
      <alignment horizontal="left" vertical="center"/>
      <protection hidden="1"/>
    </xf>
    <xf numFmtId="0" fontId="17" fillId="17" borderId="0" xfId="0" applyFont="1" applyFill="1" applyAlignment="1">
      <alignment vertical="center" wrapText="1"/>
    </xf>
    <xf numFmtId="0" fontId="17" fillId="17" borderId="0" xfId="0" applyFont="1" applyFill="1" applyAlignment="1" applyProtection="1">
      <alignment vertical="center"/>
      <protection hidden="1"/>
    </xf>
    <xf numFmtId="0" fontId="6" fillId="17" borderId="0" xfId="0" applyFont="1" applyFill="1" applyAlignment="1">
      <alignment vertical="center" wrapText="1"/>
    </xf>
    <xf numFmtId="0" fontId="6" fillId="17" borderId="0" xfId="0" applyFont="1" applyFill="1" applyAlignment="1" applyProtection="1">
      <alignment vertical="center"/>
      <protection hidden="1"/>
    </xf>
    <xf numFmtId="0" fontId="0" fillId="17" borderId="0" xfId="0" applyFill="1" applyAlignment="1">
      <alignment vertical="center" wrapText="1"/>
    </xf>
    <xf numFmtId="0" fontId="4" fillId="0" borderId="0" xfId="0" applyFont="1" applyAlignment="1" applyProtection="1">
      <alignment vertical="center"/>
      <protection hidden="1"/>
    </xf>
    <xf numFmtId="0" fontId="2" fillId="0" borderId="16" xfId="0" applyFont="1" applyBorder="1" applyAlignment="1" applyProtection="1">
      <alignment vertical="center"/>
      <protection hidden="1"/>
    </xf>
    <xf numFmtId="10" fontId="27" fillId="0" borderId="18" xfId="0" applyNumberFormat="1" applyFont="1" applyBorder="1" applyAlignment="1" applyProtection="1">
      <alignment vertical="center"/>
      <protection hidden="1"/>
    </xf>
    <xf numFmtId="10" fontId="27" fillId="0" borderId="143" xfId="0" applyNumberFormat="1" applyFont="1" applyBorder="1" applyAlignment="1" applyProtection="1">
      <alignment vertical="center"/>
      <protection hidden="1"/>
    </xf>
    <xf numFmtId="10" fontId="27" fillId="0" borderId="6" xfId="0" applyNumberFormat="1" applyFont="1" applyBorder="1" applyAlignment="1" applyProtection="1">
      <alignment vertical="center"/>
      <protection hidden="1"/>
    </xf>
    <xf numFmtId="10" fontId="27" fillId="0" borderId="33" xfId="0" applyNumberFormat="1" applyFont="1" applyBorder="1" applyAlignment="1" applyProtection="1">
      <alignment vertical="center"/>
      <protection hidden="1"/>
    </xf>
    <xf numFmtId="10" fontId="27" fillId="0" borderId="89" xfId="0" applyNumberFormat="1" applyFont="1" applyBorder="1" applyAlignment="1" applyProtection="1">
      <alignment vertical="center"/>
      <protection hidden="1"/>
    </xf>
    <xf numFmtId="164" fontId="0" fillId="0" borderId="128" xfId="7" applyNumberFormat="1" applyFont="1" applyBorder="1" applyAlignment="1">
      <alignment horizontal="center" vertical="center"/>
    </xf>
    <xf numFmtId="0" fontId="16" fillId="0" borderId="114" xfId="0" applyFont="1" applyBorder="1" applyAlignment="1" applyProtection="1">
      <alignment vertical="center"/>
      <protection hidden="1"/>
    </xf>
    <xf numFmtId="164" fontId="17" fillId="0" borderId="23" xfId="0" applyNumberFormat="1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/>
      <protection locked="0"/>
    </xf>
    <xf numFmtId="0" fontId="4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5" xfId="7" applyNumberFormat="1" applyFont="1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4" xfId="0" applyBorder="1" applyAlignment="1">
      <alignment horizontal="center" vertical="center"/>
    </xf>
    <xf numFmtId="0" fontId="0" fillId="0" borderId="146" xfId="0" applyBorder="1" applyAlignment="1">
      <alignment horizontal="center" vertical="center"/>
    </xf>
    <xf numFmtId="164" fontId="0" fillId="0" borderId="51" xfId="0" applyNumberFormat="1" applyBorder="1" applyAlignment="1">
      <alignment horizontal="center" vertical="center"/>
    </xf>
    <xf numFmtId="164" fontId="0" fillId="0" borderId="52" xfId="7" applyNumberFormat="1" applyFont="1" applyBorder="1" applyAlignment="1">
      <alignment horizontal="center" vertical="center"/>
    </xf>
    <xf numFmtId="164" fontId="0" fillId="0" borderId="127" xfId="0" applyNumberFormat="1" applyBorder="1" applyAlignment="1">
      <alignment horizontal="center" vertical="center"/>
    </xf>
    <xf numFmtId="164" fontId="0" fillId="0" borderId="122" xfId="0" applyNumberFormat="1" applyBorder="1" applyAlignment="1">
      <alignment horizontal="center" vertical="center"/>
    </xf>
    <xf numFmtId="164" fontId="0" fillId="0" borderId="123" xfId="0" applyNumberFormat="1" applyBorder="1" applyAlignment="1">
      <alignment horizontal="center" vertical="center"/>
    </xf>
    <xf numFmtId="164" fontId="0" fillId="0" borderId="137" xfId="7" applyNumberFormat="1" applyFont="1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13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4" fontId="0" fillId="0" borderId="148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164" fontId="0" fillId="0" borderId="146" xfId="7" applyNumberFormat="1" applyFont="1" applyBorder="1" applyAlignment="1">
      <alignment horizontal="center" vertical="center"/>
    </xf>
    <xf numFmtId="164" fontId="0" fillId="0" borderId="27" xfId="7" applyNumberFormat="1" applyFont="1" applyBorder="1" applyAlignment="1">
      <alignment horizontal="center" vertical="center"/>
    </xf>
    <xf numFmtId="164" fontId="0" fillId="0" borderId="147" xfId="0" applyNumberFormat="1" applyBorder="1" applyAlignment="1">
      <alignment horizontal="center" vertical="center"/>
    </xf>
    <xf numFmtId="164" fontId="0" fillId="0" borderId="47" xfId="0" applyNumberFormat="1" applyBorder="1" applyAlignment="1">
      <alignment horizontal="center" vertical="center"/>
    </xf>
    <xf numFmtId="164" fontId="0" fillId="0" borderId="137" xfId="0" applyNumberFormat="1" applyBorder="1" applyAlignment="1">
      <alignment horizontal="center" vertical="center"/>
    </xf>
    <xf numFmtId="164" fontId="0" fillId="0" borderId="125" xfId="0" applyNumberForma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64" fontId="34" fillId="0" borderId="71" xfId="0" applyNumberFormat="1" applyFont="1" applyBorder="1" applyProtection="1">
      <protection hidden="1"/>
    </xf>
    <xf numFmtId="164" fontId="34" fillId="0" borderId="22" xfId="0" applyNumberFormat="1" applyFont="1" applyBorder="1" applyProtection="1">
      <protection hidden="1"/>
    </xf>
    <xf numFmtId="164" fontId="34" fillId="0" borderId="72" xfId="0" applyNumberFormat="1" applyFont="1" applyBorder="1" applyProtection="1">
      <protection hidden="1"/>
    </xf>
    <xf numFmtId="164" fontId="34" fillId="0" borderId="62" xfId="0" applyNumberFormat="1" applyFont="1" applyBorder="1" applyProtection="1">
      <protection hidden="1"/>
    </xf>
    <xf numFmtId="164" fontId="34" fillId="0" borderId="25" xfId="0" applyNumberFormat="1" applyFont="1" applyBorder="1" applyProtection="1">
      <protection hidden="1"/>
    </xf>
    <xf numFmtId="164" fontId="34" fillId="0" borderId="63" xfId="0" applyNumberFormat="1" applyFont="1" applyBorder="1" applyProtection="1">
      <protection hidden="1"/>
    </xf>
    <xf numFmtId="164" fontId="34" fillId="0" borderId="112" xfId="0" applyNumberFormat="1" applyFont="1" applyBorder="1" applyProtection="1">
      <protection hidden="1"/>
    </xf>
    <xf numFmtId="164" fontId="34" fillId="0" borderId="48" xfId="0" applyNumberFormat="1" applyFont="1" applyBorder="1" applyProtection="1">
      <protection hidden="1"/>
    </xf>
    <xf numFmtId="164" fontId="34" fillId="0" borderId="113" xfId="0" applyNumberFormat="1" applyFont="1" applyBorder="1" applyProtection="1">
      <protection hidden="1"/>
    </xf>
    <xf numFmtId="164" fontId="34" fillId="0" borderId="115" xfId="0" applyNumberFormat="1" applyFont="1" applyBorder="1" applyProtection="1">
      <protection hidden="1"/>
    </xf>
    <xf numFmtId="164" fontId="34" fillId="0" borderId="30" xfId="0" applyNumberFormat="1" applyFont="1" applyBorder="1" applyProtection="1">
      <protection hidden="1"/>
    </xf>
    <xf numFmtId="164" fontId="34" fillId="0" borderId="109" xfId="0" applyNumberFormat="1" applyFont="1" applyBorder="1" applyProtection="1">
      <protection hidden="1"/>
    </xf>
    <xf numFmtId="164" fontId="34" fillId="0" borderId="43" xfId="0" applyNumberFormat="1" applyFont="1" applyBorder="1" applyProtection="1">
      <protection hidden="1"/>
    </xf>
    <xf numFmtId="164" fontId="34" fillId="0" borderId="56" xfId="0" applyNumberFormat="1" applyFont="1" applyBorder="1" applyProtection="1">
      <protection hidden="1"/>
    </xf>
    <xf numFmtId="164" fontId="59" fillId="11" borderId="75" xfId="0" applyNumberFormat="1" applyFont="1" applyFill="1" applyBorder="1" applyProtection="1">
      <protection hidden="1"/>
    </xf>
    <xf numFmtId="164" fontId="59" fillId="11" borderId="25" xfId="0" applyNumberFormat="1" applyFont="1" applyFill="1" applyBorder="1" applyProtection="1">
      <protection hidden="1"/>
    </xf>
    <xf numFmtId="164" fontId="59" fillId="11" borderId="63" xfId="0" applyNumberFormat="1" applyFont="1" applyFill="1" applyBorder="1" applyProtection="1">
      <protection hidden="1"/>
    </xf>
    <xf numFmtId="164" fontId="16" fillId="0" borderId="29" xfId="0" applyNumberFormat="1" applyFont="1" applyBorder="1" applyAlignment="1" applyProtection="1">
      <alignment horizontal="left" vertical="center"/>
      <protection hidden="1"/>
    </xf>
    <xf numFmtId="2" fontId="17" fillId="0" borderId="0" xfId="0" applyNumberFormat="1" applyFont="1" applyAlignment="1" applyProtection="1">
      <alignment horizontal="center" vertical="center"/>
      <protection hidden="1"/>
    </xf>
    <xf numFmtId="173" fontId="17" fillId="17" borderId="0" xfId="0" applyNumberFormat="1" applyFont="1" applyFill="1" applyAlignment="1" applyProtection="1">
      <alignment vertical="center" shrinkToFit="1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164" fontId="17" fillId="0" borderId="11" xfId="0" applyNumberFormat="1" applyFont="1" applyBorder="1" applyAlignment="1" applyProtection="1">
      <alignment vertical="center"/>
      <protection hidden="1"/>
    </xf>
    <xf numFmtId="164" fontId="13" fillId="5" borderId="29" xfId="0" applyNumberFormat="1" applyFont="1" applyFill="1" applyBorder="1" applyAlignment="1" applyProtection="1">
      <alignment vertical="center" shrinkToFit="1"/>
      <protection hidden="1"/>
    </xf>
    <xf numFmtId="0" fontId="30" fillId="0" borderId="45" xfId="0" applyFont="1" applyBorder="1" applyAlignment="1" applyProtection="1">
      <alignment horizontal="center" vertical="center" wrapText="1"/>
      <protection hidden="1"/>
    </xf>
    <xf numFmtId="0" fontId="30" fillId="0" borderId="13" xfId="0" applyFont="1" applyBorder="1" applyAlignment="1" applyProtection="1">
      <alignment horizontal="center" vertical="center" wrapText="1"/>
      <protection hidden="1"/>
    </xf>
    <xf numFmtId="164" fontId="30" fillId="0" borderId="29" xfId="0" applyNumberFormat="1" applyFont="1" applyBorder="1" applyAlignment="1" applyProtection="1">
      <alignment horizontal="center" vertical="center" wrapText="1"/>
      <protection hidden="1"/>
    </xf>
    <xf numFmtId="0" fontId="30" fillId="0" borderId="31" xfId="0" applyFont="1" applyBorder="1" applyAlignment="1" applyProtection="1">
      <alignment horizontal="center" vertical="center" wrapText="1"/>
      <protection hidden="1"/>
    </xf>
    <xf numFmtId="164" fontId="17" fillId="0" borderId="48" xfId="0" applyNumberFormat="1" applyFont="1" applyBorder="1" applyAlignment="1" applyProtection="1">
      <alignment vertical="center"/>
      <protection locked="0" hidden="1"/>
    </xf>
    <xf numFmtId="0" fontId="20" fillId="0" borderId="0" xfId="0" applyFont="1" applyAlignment="1" applyProtection="1">
      <alignment vertical="center"/>
      <protection hidden="1"/>
    </xf>
    <xf numFmtId="164" fontId="36" fillId="0" borderId="0" xfId="0" applyNumberFormat="1" applyFont="1" applyAlignment="1" applyProtection="1">
      <alignment horizontal="right" vertical="center"/>
      <protection hidden="1"/>
    </xf>
    <xf numFmtId="164" fontId="36" fillId="0" borderId="0" xfId="0" applyNumberFormat="1" applyFont="1" applyAlignment="1" applyProtection="1">
      <alignment vertical="center"/>
      <protection hidden="1"/>
    </xf>
    <xf numFmtId="0" fontId="36" fillId="0" borderId="0" xfId="0" applyFont="1" applyAlignment="1" applyProtection="1">
      <alignment horizontal="right" vertical="center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10" fontId="36" fillId="0" borderId="0" xfId="0" applyNumberFormat="1" applyFont="1" applyAlignment="1" applyProtection="1">
      <alignment horizontal="right" vertical="center"/>
      <protection hidden="1"/>
    </xf>
    <xf numFmtId="10" fontId="36" fillId="0" borderId="0" xfId="0" applyNumberFormat="1" applyFont="1" applyAlignment="1" applyProtection="1">
      <alignment horizontal="center" vertical="center"/>
      <protection hidden="1"/>
    </xf>
    <xf numFmtId="164" fontId="36" fillId="0" borderId="0" xfId="0" applyNumberFormat="1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vertical="center" wrapText="1"/>
      <protection hidden="1"/>
    </xf>
    <xf numFmtId="165" fontId="36" fillId="0" borderId="0" xfId="0" applyNumberFormat="1" applyFont="1" applyAlignment="1" applyProtection="1">
      <alignment horizontal="center" vertical="center" shrinkToFit="1"/>
      <protection locked="0"/>
    </xf>
    <xf numFmtId="0" fontId="17" fillId="0" borderId="139" xfId="0" applyFont="1" applyBorder="1" applyAlignment="1" applyProtection="1">
      <alignment horizontal="left" vertical="center"/>
      <protection hidden="1"/>
    </xf>
    <xf numFmtId="0" fontId="17" fillId="0" borderId="140" xfId="0" applyFont="1" applyBorder="1" applyAlignment="1" applyProtection="1">
      <alignment horizontal="left" vertical="center"/>
      <protection hidden="1"/>
    </xf>
    <xf numFmtId="174" fontId="17" fillId="0" borderId="0" xfId="0" applyNumberFormat="1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right" vertical="center" shrinkToFit="1"/>
      <protection hidden="1"/>
    </xf>
    <xf numFmtId="164" fontId="17" fillId="0" borderId="48" xfId="0" applyNumberFormat="1" applyFont="1" applyBorder="1" applyAlignment="1" applyProtection="1">
      <alignment horizontal="left" vertical="center"/>
      <protection hidden="1"/>
    </xf>
    <xf numFmtId="164" fontId="20" fillId="6" borderId="44" xfId="0" applyNumberFormat="1" applyFont="1" applyFill="1" applyBorder="1" applyAlignment="1" applyProtection="1">
      <alignment horizontal="center" vertical="center"/>
      <protection hidden="1"/>
    </xf>
    <xf numFmtId="2" fontId="17" fillId="0" borderId="0" xfId="0" applyNumberFormat="1" applyFont="1" applyAlignment="1" applyProtection="1">
      <alignment vertical="center" shrinkToFit="1"/>
      <protection hidden="1"/>
    </xf>
    <xf numFmtId="0" fontId="37" fillId="0" borderId="0" xfId="0" applyFont="1" applyAlignment="1" applyProtection="1">
      <alignment vertical="center"/>
      <protection locked="0"/>
    </xf>
    <xf numFmtId="0" fontId="16" fillId="16" borderId="8" xfId="0" applyFont="1" applyFill="1" applyBorder="1" applyAlignment="1" applyProtection="1">
      <alignment horizontal="center" vertical="center"/>
      <protection hidden="1"/>
    </xf>
    <xf numFmtId="0" fontId="16" fillId="16" borderId="9" xfId="0" applyFont="1" applyFill="1" applyBorder="1" applyAlignment="1" applyProtection="1">
      <alignment horizontal="center" vertical="center"/>
      <protection hidden="1"/>
    </xf>
    <xf numFmtId="0" fontId="16" fillId="16" borderId="10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7" fillId="0" borderId="7" xfId="0" applyFont="1" applyBorder="1" applyAlignment="1" applyProtection="1">
      <alignment horizontal="left" vertical="center"/>
      <protection hidden="1"/>
    </xf>
    <xf numFmtId="0" fontId="36" fillId="0" borderId="0" xfId="0" applyFont="1" applyAlignment="1" applyProtection="1">
      <alignment horizontal="left" vertical="center"/>
      <protection hidden="1"/>
    </xf>
    <xf numFmtId="0" fontId="16" fillId="5" borderId="92" xfId="0" applyFont="1" applyFill="1" applyBorder="1" applyAlignment="1" applyProtection="1">
      <alignment horizontal="center" vertical="center"/>
      <protection hidden="1"/>
    </xf>
    <xf numFmtId="0" fontId="16" fillId="5" borderId="93" xfId="0" applyFont="1" applyFill="1" applyBorder="1" applyAlignment="1" applyProtection="1">
      <alignment horizontal="center" vertical="center"/>
      <protection hidden="1"/>
    </xf>
    <xf numFmtId="0" fontId="16" fillId="5" borderId="94" xfId="0" applyFont="1" applyFill="1" applyBorder="1" applyAlignment="1" applyProtection="1">
      <alignment horizontal="center" vertical="center"/>
      <protection hidden="1"/>
    </xf>
    <xf numFmtId="0" fontId="16" fillId="0" borderId="51" xfId="0" applyFont="1" applyBorder="1" applyAlignment="1" applyProtection="1">
      <alignment horizontal="center" vertical="center"/>
      <protection hidden="1"/>
    </xf>
    <xf numFmtId="0" fontId="16" fillId="0" borderId="52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7" fillId="0" borderId="85" xfId="0" applyFont="1" applyBorder="1" applyAlignment="1" applyProtection="1">
      <alignment horizontal="left" vertical="center"/>
      <protection hidden="1"/>
    </xf>
    <xf numFmtId="0" fontId="17" fillId="0" borderId="49" xfId="0" applyFont="1" applyBorder="1" applyAlignment="1" applyProtection="1">
      <alignment horizontal="left" vertical="center"/>
      <protection hidden="1"/>
    </xf>
    <xf numFmtId="0" fontId="17" fillId="0" borderId="21" xfId="0" applyFont="1" applyBorder="1" applyAlignment="1" applyProtection="1">
      <alignment horizontal="left" vertical="center"/>
      <protection hidden="1"/>
    </xf>
    <xf numFmtId="0" fontId="17" fillId="0" borderId="40" xfId="0" applyFont="1" applyBorder="1" applyAlignment="1" applyProtection="1">
      <alignment horizontal="left" vertical="center"/>
      <protection hidden="1"/>
    </xf>
    <xf numFmtId="0" fontId="17" fillId="0" borderId="41" xfId="0" applyFont="1" applyBorder="1" applyAlignment="1" applyProtection="1">
      <alignment horizontal="left" vertical="center"/>
      <protection hidden="1"/>
    </xf>
    <xf numFmtId="0" fontId="17" fillId="0" borderId="42" xfId="0" applyFont="1" applyBorder="1" applyAlignment="1" applyProtection="1">
      <alignment horizontal="left" vertical="center"/>
      <protection hidden="1"/>
    </xf>
    <xf numFmtId="0" fontId="17" fillId="0" borderId="86" xfId="0" applyFont="1" applyBorder="1" applyAlignment="1" applyProtection="1">
      <alignment horizontal="left" vertical="center"/>
      <protection hidden="1"/>
    </xf>
    <xf numFmtId="0" fontId="17" fillId="0" borderId="18" xfId="0" applyFont="1" applyBorder="1" applyAlignment="1" applyProtection="1">
      <alignment horizontal="left" vertical="center"/>
      <protection hidden="1"/>
    </xf>
    <xf numFmtId="0" fontId="16" fillId="5" borderId="8" xfId="0" applyFont="1" applyFill="1" applyBorder="1" applyAlignment="1" applyProtection="1">
      <alignment horizontal="center" vertical="center"/>
      <protection hidden="1"/>
    </xf>
    <xf numFmtId="0" fontId="16" fillId="5" borderId="10" xfId="0" applyFont="1" applyFill="1" applyBorder="1" applyAlignment="1" applyProtection="1">
      <alignment horizontal="center" vertical="center"/>
      <protection hidden="1"/>
    </xf>
    <xf numFmtId="0" fontId="17" fillId="0" borderId="101" xfId="0" applyFont="1" applyBorder="1" applyAlignment="1" applyProtection="1">
      <alignment horizontal="left" vertical="center"/>
      <protection hidden="1"/>
    </xf>
    <xf numFmtId="0" fontId="17" fillId="0" borderId="1" xfId="0" applyFont="1" applyBorder="1" applyAlignment="1" applyProtection="1">
      <alignment horizontal="left" vertical="center"/>
      <protection hidden="1"/>
    </xf>
    <xf numFmtId="0" fontId="17" fillId="0" borderId="26" xfId="0" applyFont="1" applyBorder="1" applyAlignment="1" applyProtection="1">
      <alignment horizontal="left" vertical="center"/>
      <protection hidden="1"/>
    </xf>
    <xf numFmtId="0" fontId="17" fillId="0" borderId="100" xfId="0" applyFont="1" applyBorder="1" applyAlignment="1" applyProtection="1">
      <alignment horizontal="left" vertical="center"/>
      <protection hidden="1"/>
    </xf>
    <xf numFmtId="0" fontId="17" fillId="0" borderId="3" xfId="0" applyFont="1" applyBorder="1" applyAlignment="1" applyProtection="1">
      <alignment horizontal="left" vertical="center"/>
      <protection hidden="1"/>
    </xf>
    <xf numFmtId="0" fontId="17" fillId="0" borderId="5" xfId="0" applyFont="1" applyBorder="1" applyAlignment="1" applyProtection="1">
      <alignment horizontal="left" vertical="center"/>
      <protection hidden="1"/>
    </xf>
    <xf numFmtId="0" fontId="16" fillId="0" borderId="119" xfId="0" applyFont="1" applyBorder="1" applyAlignment="1" applyProtection="1">
      <alignment horizontal="center" vertical="center" wrapText="1"/>
      <protection locked="0" hidden="1"/>
    </xf>
    <xf numFmtId="0" fontId="16" fillId="0" borderId="120" xfId="0" applyFont="1" applyBorder="1" applyAlignment="1" applyProtection="1">
      <alignment horizontal="center" vertical="center" wrapText="1"/>
      <protection locked="0" hidden="1"/>
    </xf>
    <xf numFmtId="0" fontId="16" fillId="0" borderId="118" xfId="0" applyFont="1" applyBorder="1" applyAlignment="1" applyProtection="1">
      <alignment horizontal="center" vertical="center" wrapText="1"/>
      <protection locked="0" hidden="1"/>
    </xf>
    <xf numFmtId="0" fontId="16" fillId="5" borderId="117" xfId="0" applyFont="1" applyFill="1" applyBorder="1" applyAlignment="1" applyProtection="1">
      <alignment horizontal="center" vertical="center" wrapText="1"/>
      <protection hidden="1"/>
    </xf>
    <xf numFmtId="0" fontId="16" fillId="5" borderId="118" xfId="0" applyFont="1" applyFill="1" applyBorder="1" applyAlignment="1" applyProtection="1">
      <alignment horizontal="center" vertical="center" wrapText="1"/>
      <protection hidden="1"/>
    </xf>
    <xf numFmtId="0" fontId="16" fillId="0" borderId="99" xfId="0" applyFont="1" applyBorder="1" applyAlignment="1" applyProtection="1">
      <alignment horizontal="center" vertical="center"/>
      <protection hidden="1"/>
    </xf>
    <xf numFmtId="0" fontId="16" fillId="0" borderId="7" xfId="0" applyFont="1" applyBorder="1" applyAlignment="1" applyProtection="1">
      <alignment horizontal="center" vertical="center"/>
      <protection hidden="1"/>
    </xf>
    <xf numFmtId="0" fontId="17" fillId="0" borderId="47" xfId="0" applyFont="1" applyBorder="1" applyAlignment="1" applyProtection="1">
      <alignment horizontal="left" vertical="center"/>
      <protection hidden="1"/>
    </xf>
    <xf numFmtId="0" fontId="17" fillId="0" borderId="46" xfId="0" applyFont="1" applyBorder="1" applyAlignment="1" applyProtection="1">
      <alignment horizontal="left" vertical="center"/>
      <protection hidden="1"/>
    </xf>
    <xf numFmtId="0" fontId="16" fillId="0" borderId="40" xfId="0" applyFont="1" applyBorder="1" applyAlignment="1" applyProtection="1">
      <alignment horizontal="right" vertical="center"/>
      <protection hidden="1"/>
    </xf>
    <xf numFmtId="0" fontId="16" fillId="0" borderId="41" xfId="0" applyFont="1" applyBorder="1" applyAlignment="1" applyProtection="1">
      <alignment horizontal="right" vertical="center"/>
      <protection hidden="1"/>
    </xf>
    <xf numFmtId="0" fontId="16" fillId="0" borderId="42" xfId="0" applyFont="1" applyBorder="1" applyAlignment="1" applyProtection="1">
      <alignment horizontal="right" vertical="center"/>
      <protection hidden="1"/>
    </xf>
    <xf numFmtId="0" fontId="16" fillId="0" borderId="105" xfId="0" applyFont="1" applyBorder="1" applyAlignment="1" applyProtection="1">
      <alignment horizontal="right" vertical="center"/>
      <protection hidden="1"/>
    </xf>
    <xf numFmtId="0" fontId="16" fillId="0" borderId="106" xfId="0" applyFont="1" applyBorder="1" applyAlignment="1" applyProtection="1">
      <alignment horizontal="right" vertical="center"/>
      <protection hidden="1"/>
    </xf>
    <xf numFmtId="0" fontId="16" fillId="0" borderId="107" xfId="0" applyFont="1" applyBorder="1" applyAlignment="1" applyProtection="1">
      <alignment horizontal="right" vertical="center"/>
      <protection hidden="1"/>
    </xf>
    <xf numFmtId="0" fontId="16" fillId="5" borderId="77" xfId="0" applyFont="1" applyFill="1" applyBorder="1" applyAlignment="1" applyProtection="1">
      <alignment horizontal="center" vertical="center"/>
      <protection hidden="1"/>
    </xf>
    <xf numFmtId="0" fontId="16" fillId="5" borderId="78" xfId="0" applyFont="1" applyFill="1" applyBorder="1" applyAlignment="1" applyProtection="1">
      <alignment horizontal="center" vertical="center"/>
      <protection hidden="1"/>
    </xf>
    <xf numFmtId="0" fontId="16" fillId="5" borderId="79" xfId="0" applyFont="1" applyFill="1" applyBorder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7" fillId="0" borderId="95" xfId="0" applyFont="1" applyBorder="1" applyAlignment="1" applyProtection="1">
      <alignment horizontal="left" vertical="center"/>
      <protection hidden="1"/>
    </xf>
    <xf numFmtId="0" fontId="17" fillId="0" borderId="16" xfId="0" applyFont="1" applyBorder="1" applyAlignment="1" applyProtection="1">
      <alignment horizontal="left" vertical="center"/>
      <protection hidden="1"/>
    </xf>
    <xf numFmtId="0" fontId="17" fillId="0" borderId="13" xfId="0" applyFont="1" applyBorder="1" applyAlignment="1" applyProtection="1">
      <alignment horizontal="left" vertical="center"/>
      <protection hidden="1"/>
    </xf>
    <xf numFmtId="0" fontId="16" fillId="0" borderId="88" xfId="0" applyFont="1" applyBorder="1" applyAlignment="1" applyProtection="1">
      <alignment horizontal="right" vertical="center"/>
      <protection hidden="1"/>
    </xf>
    <xf numFmtId="0" fontId="16" fillId="0" borderId="89" xfId="0" applyFont="1" applyBorder="1" applyAlignment="1" applyProtection="1">
      <alignment horizontal="right" vertical="center"/>
      <protection hidden="1"/>
    </xf>
    <xf numFmtId="0" fontId="16" fillId="0" borderId="76" xfId="0" applyFont="1" applyBorder="1" applyAlignment="1" applyProtection="1">
      <alignment horizontal="right" vertical="center"/>
      <protection hidden="1"/>
    </xf>
    <xf numFmtId="0" fontId="16" fillId="4" borderId="80" xfId="0" applyFont="1" applyFill="1" applyBorder="1" applyAlignment="1" applyProtection="1">
      <alignment horizontal="center" vertical="center"/>
      <protection hidden="1"/>
    </xf>
    <xf numFmtId="0" fontId="16" fillId="4" borderId="9" xfId="0" applyFont="1" applyFill="1" applyBorder="1" applyAlignment="1" applyProtection="1">
      <alignment horizontal="center" vertical="center"/>
      <protection hidden="1"/>
    </xf>
    <xf numFmtId="0" fontId="16" fillId="4" borderId="10" xfId="0" applyFont="1" applyFill="1" applyBorder="1" applyAlignment="1" applyProtection="1">
      <alignment horizontal="center" vertical="center"/>
      <protection hidden="1"/>
    </xf>
    <xf numFmtId="0" fontId="17" fillId="0" borderId="95" xfId="0" applyFont="1" applyBorder="1" applyAlignment="1" applyProtection="1">
      <alignment horizontal="left" vertical="top" wrapText="1"/>
      <protection hidden="1"/>
    </xf>
    <xf numFmtId="0" fontId="17" fillId="0" borderId="16" xfId="0" applyFont="1" applyBorder="1" applyAlignment="1" applyProtection="1">
      <alignment horizontal="left" vertical="top" wrapText="1"/>
      <protection hidden="1"/>
    </xf>
    <xf numFmtId="0" fontId="17" fillId="0" borderId="13" xfId="0" applyFont="1" applyBorder="1" applyAlignment="1" applyProtection="1">
      <alignment horizontal="left" vertical="top" wrapText="1"/>
      <protection hidden="1"/>
    </xf>
    <xf numFmtId="0" fontId="17" fillId="0" borderId="35" xfId="0" applyFont="1" applyBorder="1" applyAlignment="1" applyProtection="1">
      <alignment horizontal="left" vertical="center"/>
      <protection hidden="1"/>
    </xf>
    <xf numFmtId="0" fontId="17" fillId="0" borderId="36" xfId="0" applyFont="1" applyBorder="1" applyAlignment="1" applyProtection="1">
      <alignment horizontal="left" vertical="center"/>
      <protection hidden="1"/>
    </xf>
    <xf numFmtId="0" fontId="17" fillId="0" borderId="37" xfId="0" applyFont="1" applyBorder="1" applyAlignment="1" applyProtection="1">
      <alignment horizontal="left" vertical="center"/>
      <protection hidden="1"/>
    </xf>
    <xf numFmtId="0" fontId="17" fillId="0" borderId="99" xfId="0" applyFont="1" applyBorder="1" applyAlignment="1" applyProtection="1">
      <alignment horizontal="left" vertical="top" wrapText="1"/>
      <protection hidden="1"/>
    </xf>
    <xf numFmtId="0" fontId="17" fillId="0" borderId="7" xfId="0" applyFont="1" applyBorder="1" applyAlignment="1" applyProtection="1">
      <alignment horizontal="left" vertical="top" wrapText="1"/>
      <protection hidden="1"/>
    </xf>
    <xf numFmtId="0" fontId="17" fillId="0" borderId="124" xfId="0" applyFont="1" applyBorder="1" applyAlignment="1" applyProtection="1">
      <alignment horizontal="left" vertical="top" wrapText="1"/>
      <protection hidden="1"/>
    </xf>
    <xf numFmtId="0" fontId="17" fillId="0" borderId="139" xfId="0" applyFont="1" applyBorder="1" applyAlignment="1" applyProtection="1">
      <alignment horizontal="left" vertical="top" shrinkToFit="1"/>
      <protection hidden="1"/>
    </xf>
    <xf numFmtId="0" fontId="17" fillId="0" borderId="0" xfId="0" applyFont="1" applyAlignment="1" applyProtection="1">
      <alignment horizontal="left" vertical="top" shrinkToFit="1"/>
      <protection hidden="1"/>
    </xf>
    <xf numFmtId="0" fontId="17" fillId="0" borderId="140" xfId="0" applyFont="1" applyBorder="1" applyAlignment="1" applyProtection="1">
      <alignment horizontal="left" vertical="top" shrinkToFit="1"/>
      <protection hidden="1"/>
    </xf>
    <xf numFmtId="0" fontId="22" fillId="17" borderId="0" xfId="0" applyFont="1" applyFill="1" applyAlignment="1" applyProtection="1">
      <alignment horizontal="center" vertical="top" wrapText="1"/>
      <protection hidden="1"/>
    </xf>
    <xf numFmtId="0" fontId="16" fillId="0" borderId="82" xfId="0" applyFont="1" applyBorder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horizontal="center" vertical="center"/>
      <protection hidden="1"/>
    </xf>
    <xf numFmtId="0" fontId="16" fillId="0" borderId="80" xfId="0" applyFont="1" applyBorder="1" applyAlignment="1" applyProtection="1">
      <alignment horizontal="center" vertical="center"/>
      <protection hidden="1"/>
    </xf>
    <xf numFmtId="0" fontId="16" fillId="0" borderId="9" xfId="0" applyFont="1" applyBorder="1" applyAlignment="1" applyProtection="1">
      <alignment horizontal="center" vertical="center"/>
      <protection hidden="1"/>
    </xf>
    <xf numFmtId="0" fontId="16" fillId="0" borderId="10" xfId="0" applyFont="1" applyBorder="1" applyAlignment="1" applyProtection="1">
      <alignment horizontal="center" vertical="center"/>
      <protection hidden="1"/>
    </xf>
    <xf numFmtId="0" fontId="17" fillId="0" borderId="82" xfId="0" applyFont="1" applyBorder="1" applyAlignment="1" applyProtection="1">
      <alignment horizontal="left" vertical="center" shrinkToFit="1"/>
      <protection hidden="1"/>
    </xf>
    <xf numFmtId="0" fontId="17" fillId="0" borderId="6" xfId="0" applyFont="1" applyBorder="1" applyAlignment="1" applyProtection="1">
      <alignment horizontal="left" vertical="center" shrinkToFit="1"/>
      <protection hidden="1"/>
    </xf>
    <xf numFmtId="0" fontId="17" fillId="0" borderId="20" xfId="0" applyFont="1" applyBorder="1" applyAlignment="1" applyProtection="1">
      <alignment horizontal="left" vertical="center" shrinkToFit="1"/>
      <protection hidden="1"/>
    </xf>
    <xf numFmtId="0" fontId="17" fillId="0" borderId="87" xfId="0" applyFont="1" applyBorder="1" applyAlignment="1" applyProtection="1">
      <alignment horizontal="left" vertical="center" shrinkToFit="1"/>
      <protection hidden="1"/>
    </xf>
    <xf numFmtId="0" fontId="17" fillId="0" borderId="19" xfId="0" applyFont="1" applyBorder="1" applyAlignment="1" applyProtection="1">
      <alignment horizontal="left" vertical="center" shrinkToFit="1"/>
      <protection hidden="1"/>
    </xf>
    <xf numFmtId="0" fontId="17" fillId="0" borderId="12" xfId="0" applyFont="1" applyBorder="1" applyAlignment="1" applyProtection="1">
      <alignment horizontal="left" vertical="center" shrinkToFit="1"/>
      <protection hidden="1"/>
    </xf>
    <xf numFmtId="0" fontId="17" fillId="0" borderId="24" xfId="0" applyFont="1" applyBorder="1" applyAlignment="1" applyProtection="1">
      <alignment horizontal="left" vertical="center"/>
      <protection hidden="1"/>
    </xf>
    <xf numFmtId="0" fontId="17" fillId="0" borderId="84" xfId="0" applyFont="1" applyBorder="1" applyAlignment="1" applyProtection="1">
      <alignment horizontal="left" vertical="center"/>
      <protection hidden="1"/>
    </xf>
    <xf numFmtId="0" fontId="17" fillId="0" borderId="33" xfId="0" applyFont="1" applyBorder="1" applyAlignment="1" applyProtection="1">
      <alignment horizontal="left" vertical="center"/>
      <protection hidden="1"/>
    </xf>
    <xf numFmtId="0" fontId="17" fillId="0" borderId="34" xfId="0" applyFont="1" applyBorder="1" applyAlignment="1" applyProtection="1">
      <alignment horizontal="left" vertical="center"/>
      <protection hidden="1"/>
    </xf>
    <xf numFmtId="0" fontId="17" fillId="0" borderId="82" xfId="0" applyFont="1" applyBorder="1" applyAlignment="1" applyProtection="1">
      <alignment horizontal="left" vertical="center"/>
      <protection hidden="1"/>
    </xf>
    <xf numFmtId="0" fontId="17" fillId="0" borderId="6" xfId="0" applyFont="1" applyBorder="1" applyAlignment="1" applyProtection="1">
      <alignment horizontal="left" vertical="center"/>
      <protection hidden="1"/>
    </xf>
    <xf numFmtId="0" fontId="17" fillId="0" borderId="20" xfId="0" applyFont="1" applyBorder="1" applyAlignment="1" applyProtection="1">
      <alignment horizontal="left" vertical="center"/>
      <protection hidden="1"/>
    </xf>
    <xf numFmtId="0" fontId="49" fillId="0" borderId="0" xfId="0" applyFont="1" applyAlignment="1" applyProtection="1">
      <alignment horizontal="center" vertical="center"/>
      <protection hidden="1"/>
    </xf>
    <xf numFmtId="0" fontId="16" fillId="5" borderId="9" xfId="0" applyFont="1" applyFill="1" applyBorder="1" applyAlignment="1" applyProtection="1">
      <alignment horizontal="center" vertical="center"/>
      <protection hidden="1"/>
    </xf>
    <xf numFmtId="0" fontId="17" fillId="0" borderId="121" xfId="0" applyFont="1" applyBorder="1" applyAlignment="1" applyProtection="1">
      <alignment horizontal="right" vertical="center"/>
      <protection hidden="1"/>
    </xf>
    <xf numFmtId="0" fontId="17" fillId="0" borderId="46" xfId="0" applyFont="1" applyBorder="1" applyAlignment="1" applyProtection="1">
      <alignment horizontal="right" vertical="center"/>
      <protection hidden="1"/>
    </xf>
    <xf numFmtId="0" fontId="17" fillId="0" borderId="122" xfId="0" applyFont="1" applyBorder="1" applyAlignment="1" applyProtection="1">
      <alignment horizontal="right" vertical="center"/>
      <protection hidden="1"/>
    </xf>
    <xf numFmtId="0" fontId="17" fillId="0" borderId="47" xfId="0" applyFont="1" applyBorder="1" applyAlignment="1" applyProtection="1">
      <alignment horizontal="right" vertical="center"/>
      <protection hidden="1"/>
    </xf>
    <xf numFmtId="0" fontId="16" fillId="5" borderId="134" xfId="0" applyFont="1" applyFill="1" applyBorder="1" applyAlignment="1" applyProtection="1">
      <alignment horizontal="center" vertical="center"/>
      <protection hidden="1"/>
    </xf>
    <xf numFmtId="0" fontId="16" fillId="5" borderId="52" xfId="0" applyFont="1" applyFill="1" applyBorder="1" applyAlignment="1" applyProtection="1">
      <alignment horizontal="center" vertical="center"/>
      <protection hidden="1"/>
    </xf>
    <xf numFmtId="0" fontId="16" fillId="0" borderId="8" xfId="0" applyFont="1" applyBorder="1" applyAlignment="1" applyProtection="1">
      <alignment horizontal="right" vertical="center"/>
      <protection hidden="1"/>
    </xf>
    <xf numFmtId="0" fontId="16" fillId="0" borderId="10" xfId="0" applyFont="1" applyBorder="1" applyAlignment="1" applyProtection="1">
      <alignment horizontal="right" vertical="center"/>
      <protection hidden="1"/>
    </xf>
    <xf numFmtId="0" fontId="16" fillId="5" borderId="8" xfId="0" applyFont="1" applyFill="1" applyBorder="1" applyAlignment="1" applyProtection="1">
      <alignment horizontal="right" vertical="center"/>
      <protection hidden="1"/>
    </xf>
    <xf numFmtId="0" fontId="16" fillId="5" borderId="10" xfId="0" applyFont="1" applyFill="1" applyBorder="1" applyAlignment="1" applyProtection="1">
      <alignment horizontal="right" vertical="center"/>
      <protection hidden="1"/>
    </xf>
    <xf numFmtId="0" fontId="17" fillId="0" borderId="123" xfId="0" applyFont="1" applyBorder="1" applyAlignment="1" applyProtection="1">
      <alignment horizontal="right" vertical="center"/>
      <protection hidden="1"/>
    </xf>
    <xf numFmtId="0" fontId="17" fillId="0" borderId="125" xfId="0" applyFont="1" applyBorder="1" applyAlignment="1" applyProtection="1">
      <alignment horizontal="right" vertical="center"/>
      <protection hidden="1"/>
    </xf>
    <xf numFmtId="0" fontId="16" fillId="5" borderId="124" xfId="0" applyFont="1" applyFill="1" applyBorder="1" applyAlignment="1" applyProtection="1">
      <alignment horizontal="center" vertical="center"/>
      <protection hidden="1"/>
    </xf>
    <xf numFmtId="0" fontId="23" fillId="5" borderId="9" xfId="0" applyFont="1" applyFill="1" applyBorder="1" applyAlignment="1" applyProtection="1">
      <alignment horizontal="center" vertical="center"/>
      <protection hidden="1"/>
    </xf>
    <xf numFmtId="0" fontId="23" fillId="5" borderId="10" xfId="0" applyFont="1" applyFill="1" applyBorder="1" applyAlignment="1" applyProtection="1">
      <alignment horizontal="center" vertical="center"/>
      <protection hidden="1"/>
    </xf>
    <xf numFmtId="0" fontId="23" fillId="5" borderId="8" xfId="0" applyFont="1" applyFill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left" vertical="center" shrinkToFit="1"/>
      <protection hidden="1"/>
    </xf>
    <xf numFmtId="0" fontId="17" fillId="0" borderId="131" xfId="0" applyFont="1" applyBorder="1" applyAlignment="1" applyProtection="1">
      <alignment horizontal="left" vertical="center" shrinkToFit="1"/>
      <protection hidden="1"/>
    </xf>
    <xf numFmtId="0" fontId="17" fillId="0" borderId="42" xfId="0" applyFont="1" applyBorder="1" applyAlignment="1" applyProtection="1">
      <alignment horizontal="left" vertical="center" shrinkToFit="1"/>
      <protection hidden="1"/>
    </xf>
    <xf numFmtId="0" fontId="17" fillId="0" borderId="35" xfId="0" applyFont="1" applyBorder="1" applyAlignment="1" applyProtection="1">
      <alignment horizontal="left" vertical="center" shrinkToFit="1"/>
      <protection hidden="1"/>
    </xf>
    <xf numFmtId="0" fontId="17" fillId="0" borderId="37" xfId="0" applyFont="1" applyBorder="1" applyAlignment="1" applyProtection="1">
      <alignment horizontal="left" vertical="center" shrinkToFit="1"/>
      <protection hidden="1"/>
    </xf>
    <xf numFmtId="0" fontId="17" fillId="0" borderId="40" xfId="0" applyFont="1" applyBorder="1" applyAlignment="1" applyProtection="1">
      <alignment horizontal="left" vertical="center" shrinkToFit="1"/>
      <protection hidden="1"/>
    </xf>
    <xf numFmtId="0" fontId="17" fillId="0" borderId="135" xfId="0" applyFont="1" applyBorder="1" applyAlignment="1" applyProtection="1">
      <alignment horizontal="left" vertical="center" shrinkToFit="1"/>
      <protection hidden="1"/>
    </xf>
    <xf numFmtId="0" fontId="17" fillId="0" borderId="136" xfId="0" applyFont="1" applyBorder="1" applyAlignment="1" applyProtection="1">
      <alignment horizontal="left" vertical="center" shrinkToFit="1"/>
      <protection hidden="1"/>
    </xf>
    <xf numFmtId="0" fontId="4" fillId="0" borderId="22" xfId="0" applyFont="1" applyBorder="1" applyAlignment="1" applyProtection="1">
      <alignment horizontal="center" vertical="center" wrapText="1"/>
      <protection hidden="1"/>
    </xf>
    <xf numFmtId="0" fontId="4" fillId="0" borderId="48" xfId="0" applyFont="1" applyBorder="1" applyAlignment="1" applyProtection="1">
      <alignment horizontal="center" vertical="center" wrapText="1"/>
      <protection hidden="1"/>
    </xf>
    <xf numFmtId="0" fontId="30" fillId="0" borderId="22" xfId="0" applyFont="1" applyBorder="1" applyAlignment="1" applyProtection="1">
      <alignment horizontal="center" vertical="center" wrapText="1"/>
      <protection hidden="1"/>
    </xf>
    <xf numFmtId="0" fontId="30" fillId="0" borderId="48" xfId="0" applyFont="1" applyBorder="1" applyAlignment="1" applyProtection="1">
      <alignment horizontal="center" vertical="center" wrapText="1"/>
      <protection hidden="1"/>
    </xf>
    <xf numFmtId="0" fontId="16" fillId="0" borderId="22" xfId="0" applyFont="1" applyBorder="1" applyAlignment="1" applyProtection="1">
      <alignment horizontal="center" vertical="center" wrapText="1"/>
      <protection hidden="1"/>
    </xf>
    <xf numFmtId="0" fontId="16" fillId="0" borderId="48" xfId="0" applyFont="1" applyBorder="1" applyAlignment="1" applyProtection="1">
      <alignment horizontal="center" vertical="center" wrapText="1"/>
      <protection hidden="1"/>
    </xf>
    <xf numFmtId="0" fontId="16" fillId="5" borderId="14" xfId="0" applyFont="1" applyFill="1" applyBorder="1" applyAlignment="1" applyProtection="1">
      <alignment horizontal="center" vertical="center"/>
      <protection hidden="1"/>
    </xf>
    <xf numFmtId="0" fontId="16" fillId="5" borderId="7" xfId="0" applyFont="1" applyFill="1" applyBorder="1" applyAlignment="1" applyProtection="1">
      <alignment horizontal="center" vertical="center"/>
      <protection hidden="1"/>
    </xf>
    <xf numFmtId="0" fontId="17" fillId="0" borderId="121" xfId="0" applyFont="1" applyBorder="1" applyAlignment="1" applyProtection="1">
      <alignment horizontal="left" vertical="center" shrinkToFit="1"/>
      <protection hidden="1"/>
    </xf>
    <xf numFmtId="0" fontId="17" fillId="0" borderId="46" xfId="0" applyFont="1" applyBorder="1" applyAlignment="1" applyProtection="1">
      <alignment horizontal="left" vertical="center" shrinkToFit="1"/>
      <protection hidden="1"/>
    </xf>
    <xf numFmtId="0" fontId="17" fillId="0" borderId="122" xfId="0" applyFont="1" applyBorder="1" applyAlignment="1" applyProtection="1">
      <alignment horizontal="left" vertical="center" shrinkToFit="1"/>
      <protection hidden="1"/>
    </xf>
    <xf numFmtId="0" fontId="17" fillId="0" borderId="47" xfId="0" applyFont="1" applyBorder="1" applyAlignment="1" applyProtection="1">
      <alignment horizontal="left" vertical="center" shrinkToFit="1"/>
      <protection hidden="1"/>
    </xf>
    <xf numFmtId="0" fontId="27" fillId="0" borderId="122" xfId="0" applyFont="1" applyBorder="1" applyAlignment="1" applyProtection="1">
      <alignment horizontal="left" vertical="center" shrinkToFit="1"/>
      <protection hidden="1"/>
    </xf>
    <xf numFmtId="0" fontId="27" fillId="0" borderId="47" xfId="0" applyFont="1" applyBorder="1" applyAlignment="1" applyProtection="1">
      <alignment horizontal="left" vertical="center" shrinkToFit="1"/>
      <protection hidden="1"/>
    </xf>
    <xf numFmtId="164" fontId="36" fillId="0" borderId="53" xfId="0" applyNumberFormat="1" applyFont="1" applyBorder="1" applyAlignment="1" applyProtection="1">
      <alignment horizontal="left" vertical="center"/>
      <protection hidden="1"/>
    </xf>
    <xf numFmtId="164" fontId="36" fillId="0" borderId="0" xfId="0" applyNumberFormat="1" applyFont="1" applyAlignment="1" applyProtection="1">
      <alignment horizontal="left" vertical="center"/>
      <protection hidden="1"/>
    </xf>
    <xf numFmtId="0" fontId="17" fillId="0" borderId="15" xfId="0" applyFont="1" applyBorder="1" applyAlignment="1" applyProtection="1">
      <alignment horizontal="left" vertical="center" shrinkToFit="1"/>
      <protection hidden="1"/>
    </xf>
    <xf numFmtId="0" fontId="17" fillId="0" borderId="13" xfId="0" applyFont="1" applyBorder="1" applyAlignment="1" applyProtection="1">
      <alignment horizontal="left" vertical="center" shrinkToFit="1"/>
      <protection hidden="1"/>
    </xf>
    <xf numFmtId="164" fontId="16" fillId="5" borderId="8" xfId="0" applyNumberFormat="1" applyFont="1" applyFill="1" applyBorder="1" applyAlignment="1" applyProtection="1">
      <alignment horizontal="center" vertical="center" shrinkToFit="1"/>
      <protection hidden="1"/>
    </xf>
    <xf numFmtId="164" fontId="16" fillId="5" borderId="10" xfId="0" applyNumberFormat="1" applyFont="1" applyFill="1" applyBorder="1" applyAlignment="1" applyProtection="1">
      <alignment horizontal="center" vertical="center" shrinkToFit="1"/>
      <protection hidden="1"/>
    </xf>
    <xf numFmtId="0" fontId="6" fillId="0" borderId="23" xfId="0" applyFont="1" applyBorder="1" applyAlignment="1" applyProtection="1">
      <alignment horizontal="center" vertical="center" wrapText="1"/>
      <protection hidden="1"/>
    </xf>
    <xf numFmtId="0" fontId="6" fillId="0" borderId="29" xfId="0" applyFont="1" applyBorder="1" applyAlignment="1" applyProtection="1">
      <alignment horizontal="center" vertical="center" wrapText="1"/>
      <protection hidden="1"/>
    </xf>
    <xf numFmtId="170" fontId="27" fillId="0" borderId="0" xfId="0" applyNumberFormat="1" applyFont="1" applyAlignment="1" applyProtection="1">
      <alignment horizontal="center" vertical="center"/>
      <protection hidden="1"/>
    </xf>
    <xf numFmtId="10" fontId="30" fillId="5" borderId="57" xfId="0" applyNumberFormat="1" applyFont="1" applyFill="1" applyBorder="1" applyAlignment="1" applyProtection="1">
      <alignment horizontal="center" vertical="center"/>
      <protection hidden="1"/>
    </xf>
    <xf numFmtId="10" fontId="30" fillId="5" borderId="59" xfId="0" applyNumberFormat="1" applyFont="1" applyFill="1" applyBorder="1" applyAlignment="1" applyProtection="1">
      <alignment horizontal="center" vertical="center"/>
      <protection hidden="1"/>
    </xf>
    <xf numFmtId="10" fontId="30" fillId="5" borderId="35" xfId="0" applyNumberFormat="1" applyFont="1" applyFill="1" applyBorder="1" applyAlignment="1" applyProtection="1">
      <alignment horizontal="center" vertical="center"/>
      <protection hidden="1"/>
    </xf>
    <xf numFmtId="10" fontId="30" fillId="5" borderId="144" xfId="0" applyNumberFormat="1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right" vertical="center"/>
      <protection hidden="1"/>
    </xf>
    <xf numFmtId="169" fontId="29" fillId="0" borderId="0" xfId="0" applyNumberFormat="1" applyFont="1" applyAlignment="1" applyProtection="1">
      <alignment horizontal="left" vertical="center"/>
      <protection hidden="1"/>
    </xf>
    <xf numFmtId="0" fontId="30" fillId="5" borderId="14" xfId="0" applyFont="1" applyFill="1" applyBorder="1" applyAlignment="1" applyProtection="1">
      <alignment horizontal="center" vertical="center" wrapText="1"/>
      <protection hidden="1"/>
    </xf>
    <xf numFmtId="0" fontId="30" fillId="5" borderId="15" xfId="0" applyFont="1" applyFill="1" applyBorder="1" applyAlignment="1" applyProtection="1">
      <alignment horizontal="center" vertical="center" wrapText="1"/>
      <protection hidden="1"/>
    </xf>
    <xf numFmtId="0" fontId="30" fillId="5" borderId="4" xfId="0" applyFont="1" applyFill="1" applyBorder="1" applyAlignment="1" applyProtection="1">
      <alignment horizontal="center" vertical="center"/>
      <protection hidden="1"/>
    </xf>
    <xf numFmtId="0" fontId="30" fillId="5" borderId="11" xfId="0" applyFont="1" applyFill="1" applyBorder="1" applyAlignment="1" applyProtection="1">
      <alignment horizontal="center" vertical="center"/>
      <protection hidden="1"/>
    </xf>
    <xf numFmtId="10" fontId="30" fillId="5" borderId="58" xfId="0" applyNumberFormat="1" applyFont="1" applyFill="1" applyBorder="1" applyAlignment="1" applyProtection="1">
      <alignment horizontal="center" vertical="center"/>
      <protection hidden="1"/>
    </xf>
    <xf numFmtId="0" fontId="35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25" fillId="0" borderId="0" xfId="0" applyFont="1" applyAlignment="1" applyProtection="1">
      <alignment horizontal="center"/>
      <protection hidden="1"/>
    </xf>
    <xf numFmtId="0" fontId="13" fillId="5" borderId="77" xfId="0" applyFont="1" applyFill="1" applyBorder="1" applyAlignment="1" applyProtection="1">
      <alignment horizontal="center"/>
      <protection hidden="1"/>
    </xf>
    <xf numFmtId="0" fontId="13" fillId="5" borderId="78" xfId="0" applyFont="1" applyFill="1" applyBorder="1" applyAlignment="1" applyProtection="1">
      <alignment horizontal="center"/>
      <protection hidden="1"/>
    </xf>
    <xf numFmtId="0" fontId="13" fillId="5" borderId="79" xfId="0" applyFont="1" applyFill="1" applyBorder="1" applyAlignment="1" applyProtection="1">
      <alignment horizontal="center"/>
      <protection hidden="1"/>
    </xf>
    <xf numFmtId="164" fontId="0" fillId="0" borderId="14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124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40" fillId="12" borderId="26" xfId="8" applyFont="1" applyFill="1" applyBorder="1" applyAlignment="1">
      <alignment horizontal="center"/>
    </xf>
    <xf numFmtId="0" fontId="40" fillId="12" borderId="18" xfId="8" applyFont="1" applyFill="1" applyBorder="1" applyAlignment="1">
      <alignment horizontal="center"/>
    </xf>
    <xf numFmtId="0" fontId="40" fillId="12" borderId="130" xfId="8" applyFont="1" applyFill="1" applyBorder="1" applyAlignment="1">
      <alignment horizontal="center"/>
    </xf>
    <xf numFmtId="0" fontId="33" fillId="10" borderId="0" xfId="0" applyFont="1" applyFill="1" applyAlignment="1" applyProtection="1">
      <alignment horizontal="left" wrapText="1" indent="2"/>
      <protection hidden="1"/>
    </xf>
    <xf numFmtId="0" fontId="1" fillId="0" borderId="0" xfId="0" applyFont="1" applyAlignment="1">
      <alignment horizontal="left" vertical="center"/>
    </xf>
  </cellXfs>
  <cellStyles count="10">
    <cellStyle name="Currency" xfId="7" builtinId="4"/>
    <cellStyle name="Normal" xfId="0" builtinId="0"/>
    <cellStyle name="Normal 2" xfId="1" xr:uid="{00000000-0005-0000-0000-000002000000}"/>
    <cellStyle name="Normal 2 2" xfId="9" xr:uid="{00000000-0005-0000-0000-000003000000}"/>
    <cellStyle name="Normal 3" xfId="2" xr:uid="{00000000-0005-0000-0000-000004000000}"/>
    <cellStyle name="Normal 4" xfId="3" xr:uid="{00000000-0005-0000-0000-000005000000}"/>
    <cellStyle name="Normal 5" xfId="4" xr:uid="{00000000-0005-0000-0000-000006000000}"/>
    <cellStyle name="Normal 6" xfId="8" xr:uid="{00000000-0005-0000-0000-000007000000}"/>
    <cellStyle name="Style 366" xfId="5" xr:uid="{00000000-0005-0000-0000-000008000000}"/>
    <cellStyle name="Style 367" xfId="6" xr:uid="{00000000-0005-0000-0000-000009000000}"/>
  </cellStyles>
  <dxfs count="62"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color theme="0"/>
      </font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</dxf>
    <dxf>
      <font>
        <color theme="0"/>
      </font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lor auto="1"/>
      </font>
      <fill>
        <patternFill>
          <bgColor rgb="FF71FC2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71FC2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1E03E7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b/>
        <i val="0"/>
        <color theme="0" tint="-4.9989318521683403E-2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5FF76"/>
      <color rgb="FF00F66F"/>
      <color rgb="FF00FF00"/>
      <color rgb="FF1E03E7"/>
      <color rgb="FF90FA26"/>
      <color rgb="FFB4FD83"/>
      <color rgb="FF71FC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D$15" lockText="1" noThreeD="1"/>
</file>

<file path=xl/ctrlProps/ctrlProp10.xml><?xml version="1.0" encoding="utf-8"?>
<formControlPr xmlns="http://schemas.microsoft.com/office/spreadsheetml/2009/9/main" objectType="CheckBox" fmlaLink="$I$23" noThreeD="1"/>
</file>

<file path=xl/ctrlProps/ctrlProp100.xml><?xml version="1.0" encoding="utf-8"?>
<formControlPr xmlns="http://schemas.microsoft.com/office/spreadsheetml/2009/9/main" objectType="CheckBox" fmlaLink="$I$21" noThreeD="1"/>
</file>

<file path=xl/ctrlProps/ctrlProp101.xml><?xml version="1.0" encoding="utf-8"?>
<formControlPr xmlns="http://schemas.microsoft.com/office/spreadsheetml/2009/9/main" objectType="CheckBox" fmlaLink="$I$22" noThreeD="1"/>
</file>

<file path=xl/ctrlProps/ctrlProp102.xml><?xml version="1.0" encoding="utf-8"?>
<formControlPr xmlns="http://schemas.microsoft.com/office/spreadsheetml/2009/9/main" objectType="CheckBox" fmlaLink="$I$23" noThreeD="1"/>
</file>

<file path=xl/ctrlProps/ctrlProp103.xml><?xml version="1.0" encoding="utf-8"?>
<formControlPr xmlns="http://schemas.microsoft.com/office/spreadsheetml/2009/9/main" objectType="CheckBox" fmlaLink="$I$24" noThreeD="1"/>
</file>

<file path=xl/ctrlProps/ctrlProp104.xml><?xml version="1.0" encoding="utf-8"?>
<formControlPr xmlns="http://schemas.microsoft.com/office/spreadsheetml/2009/9/main" objectType="CheckBox" fmlaLink="$I$25" noThreeD="1"/>
</file>

<file path=xl/ctrlProps/ctrlProp105.xml><?xml version="1.0" encoding="utf-8"?>
<formControlPr xmlns="http://schemas.microsoft.com/office/spreadsheetml/2009/9/main" objectType="CheckBox" fmlaLink="$I$26" noThreeD="1"/>
</file>

<file path=xl/ctrlProps/ctrlProp106.xml><?xml version="1.0" encoding="utf-8"?>
<formControlPr xmlns="http://schemas.microsoft.com/office/spreadsheetml/2009/9/main" objectType="CheckBox" fmlaLink="$I$27" noThreeD="1"/>
</file>

<file path=xl/ctrlProps/ctrlProp107.xml><?xml version="1.0" encoding="utf-8"?>
<formControlPr xmlns="http://schemas.microsoft.com/office/spreadsheetml/2009/9/main" objectType="CheckBox" fmlaLink="$I$28" noThreeD="1"/>
</file>

<file path=xl/ctrlProps/ctrlProp108.xml><?xml version="1.0" encoding="utf-8"?>
<formControlPr xmlns="http://schemas.microsoft.com/office/spreadsheetml/2009/9/main" objectType="CheckBox" fmlaLink="$I$29" noThreeD="1"/>
</file>

<file path=xl/ctrlProps/ctrlProp109.xml><?xml version="1.0" encoding="utf-8"?>
<formControlPr xmlns="http://schemas.microsoft.com/office/spreadsheetml/2009/9/main" objectType="CheckBox" fmlaLink="$I$30" noThreeD="1"/>
</file>

<file path=xl/ctrlProps/ctrlProp11.xml><?xml version="1.0" encoding="utf-8"?>
<formControlPr xmlns="http://schemas.microsoft.com/office/spreadsheetml/2009/9/main" objectType="CheckBox" fmlaLink="$I$24" noThreeD="1"/>
</file>

<file path=xl/ctrlProps/ctrlProp110.xml><?xml version="1.0" encoding="utf-8"?>
<formControlPr xmlns="http://schemas.microsoft.com/office/spreadsheetml/2009/9/main" objectType="CheckBox" fmlaLink="$I$31" noThreeD="1"/>
</file>

<file path=xl/ctrlProps/ctrlProp111.xml><?xml version="1.0" encoding="utf-8"?>
<formControlPr xmlns="http://schemas.microsoft.com/office/spreadsheetml/2009/9/main" objectType="CheckBox" fmlaLink="$I$32" noThreeD="1"/>
</file>

<file path=xl/ctrlProps/ctrlProp112.xml><?xml version="1.0" encoding="utf-8"?>
<formControlPr xmlns="http://schemas.microsoft.com/office/spreadsheetml/2009/9/main" objectType="CheckBox" fmlaLink="$I$33" noThreeD="1"/>
</file>

<file path=xl/ctrlProps/ctrlProp113.xml><?xml version="1.0" encoding="utf-8"?>
<formControlPr xmlns="http://schemas.microsoft.com/office/spreadsheetml/2009/9/main" objectType="CheckBox" fmlaLink="$I$34" noThreeD="1"/>
</file>

<file path=xl/ctrlProps/ctrlProp114.xml><?xml version="1.0" encoding="utf-8"?>
<formControlPr xmlns="http://schemas.microsoft.com/office/spreadsheetml/2009/9/main" objectType="CheckBox" fmlaLink="$I$35" noThreeD="1"/>
</file>

<file path=xl/ctrlProps/ctrlProp115.xml><?xml version="1.0" encoding="utf-8"?>
<formControlPr xmlns="http://schemas.microsoft.com/office/spreadsheetml/2009/9/main" objectType="CheckBox" fmlaLink="$I$36" noThreeD="1"/>
</file>

<file path=xl/ctrlProps/ctrlProp116.xml><?xml version="1.0" encoding="utf-8"?>
<formControlPr xmlns="http://schemas.microsoft.com/office/spreadsheetml/2009/9/main" objectType="CheckBox" fmlaLink="$I$37" noThreeD="1"/>
</file>

<file path=xl/ctrlProps/ctrlProp117.xml><?xml version="1.0" encoding="utf-8"?>
<formControlPr xmlns="http://schemas.microsoft.com/office/spreadsheetml/2009/9/main" objectType="CheckBox" fmlaLink="$I$38" noThreeD="1"/>
</file>

<file path=xl/ctrlProps/ctrlProp118.xml><?xml version="1.0" encoding="utf-8"?>
<formControlPr xmlns="http://schemas.microsoft.com/office/spreadsheetml/2009/9/main" objectType="CheckBox" fmlaLink="$I$39" noThreeD="1"/>
</file>

<file path=xl/ctrlProps/ctrlProp119.xml><?xml version="1.0" encoding="utf-8"?>
<formControlPr xmlns="http://schemas.microsoft.com/office/spreadsheetml/2009/9/main" objectType="CheckBox" fmlaLink="$I$40" noThreeD="1"/>
</file>

<file path=xl/ctrlProps/ctrlProp12.xml><?xml version="1.0" encoding="utf-8"?>
<formControlPr xmlns="http://schemas.microsoft.com/office/spreadsheetml/2009/9/main" objectType="CheckBox" fmlaLink="$I$25" noThreeD="1"/>
</file>

<file path=xl/ctrlProps/ctrlProp120.xml><?xml version="1.0" encoding="utf-8"?>
<formControlPr xmlns="http://schemas.microsoft.com/office/spreadsheetml/2009/9/main" objectType="CheckBox" fmlaLink="$I$41" noThreeD="1"/>
</file>

<file path=xl/ctrlProps/ctrlProp121.xml><?xml version="1.0" encoding="utf-8"?>
<formControlPr xmlns="http://schemas.microsoft.com/office/spreadsheetml/2009/9/main" objectType="CheckBox" fmlaLink="$I$42" noThreeD="1"/>
</file>

<file path=xl/ctrlProps/ctrlProp122.xml><?xml version="1.0" encoding="utf-8"?>
<formControlPr xmlns="http://schemas.microsoft.com/office/spreadsheetml/2009/9/main" objectType="CheckBox" fmlaLink="$I$43" noThreeD="1"/>
</file>

<file path=xl/ctrlProps/ctrlProp123.xml><?xml version="1.0" encoding="utf-8"?>
<formControlPr xmlns="http://schemas.microsoft.com/office/spreadsheetml/2009/9/main" objectType="CheckBox" fmlaLink="$I$44" noThreeD="1"/>
</file>

<file path=xl/ctrlProps/ctrlProp124.xml><?xml version="1.0" encoding="utf-8"?>
<formControlPr xmlns="http://schemas.microsoft.com/office/spreadsheetml/2009/9/main" objectType="CheckBox" fmlaLink="$I$45" noThreeD="1"/>
</file>

<file path=xl/ctrlProps/ctrlProp125.xml><?xml version="1.0" encoding="utf-8"?>
<formControlPr xmlns="http://schemas.microsoft.com/office/spreadsheetml/2009/9/main" objectType="CheckBox" fmlaLink="$I$46" noThreeD="1"/>
</file>

<file path=xl/ctrlProps/ctrlProp126.xml><?xml version="1.0" encoding="utf-8"?>
<formControlPr xmlns="http://schemas.microsoft.com/office/spreadsheetml/2009/9/main" objectType="CheckBox" fmlaLink="$I$47" noThreeD="1"/>
</file>

<file path=xl/ctrlProps/ctrlProp127.xml><?xml version="1.0" encoding="utf-8"?>
<formControlPr xmlns="http://schemas.microsoft.com/office/spreadsheetml/2009/9/main" objectType="CheckBox" fmlaLink="$I$48" noThreeD="1"/>
</file>

<file path=xl/ctrlProps/ctrlProp128.xml><?xml version="1.0" encoding="utf-8"?>
<formControlPr xmlns="http://schemas.microsoft.com/office/spreadsheetml/2009/9/main" objectType="CheckBox" fmlaLink="$I$49" noThreeD="1"/>
</file>

<file path=xl/ctrlProps/ctrlProp129.xml><?xml version="1.0" encoding="utf-8"?>
<formControlPr xmlns="http://schemas.microsoft.com/office/spreadsheetml/2009/9/main" objectType="CheckBox" fmlaLink="$I$50" noThreeD="1"/>
</file>

<file path=xl/ctrlProps/ctrlProp13.xml><?xml version="1.0" encoding="utf-8"?>
<formControlPr xmlns="http://schemas.microsoft.com/office/spreadsheetml/2009/9/main" objectType="CheckBox" fmlaLink="$I$26" noThreeD="1"/>
</file>

<file path=xl/ctrlProps/ctrlProp130.xml><?xml version="1.0" encoding="utf-8"?>
<formControlPr xmlns="http://schemas.microsoft.com/office/spreadsheetml/2009/9/main" objectType="CheckBox" fmlaLink="$I$51" noThreeD="1"/>
</file>

<file path=xl/ctrlProps/ctrlProp131.xml><?xml version="1.0" encoding="utf-8"?>
<formControlPr xmlns="http://schemas.microsoft.com/office/spreadsheetml/2009/9/main" objectType="CheckBox" fmlaLink="$I$52" noThreeD="1"/>
</file>

<file path=xl/ctrlProps/ctrlProp132.xml><?xml version="1.0" encoding="utf-8"?>
<formControlPr xmlns="http://schemas.microsoft.com/office/spreadsheetml/2009/9/main" objectType="CheckBox" fmlaLink="$I$53" noThreeD="1"/>
</file>

<file path=xl/ctrlProps/ctrlProp133.xml><?xml version="1.0" encoding="utf-8"?>
<formControlPr xmlns="http://schemas.microsoft.com/office/spreadsheetml/2009/9/main" objectType="CheckBox" fmlaLink="$I$54" noThreeD="1"/>
</file>

<file path=xl/ctrlProps/ctrlProp134.xml><?xml version="1.0" encoding="utf-8"?>
<formControlPr xmlns="http://schemas.microsoft.com/office/spreadsheetml/2009/9/main" objectType="CheckBox" fmlaLink="$I$55" noThreeD="1"/>
</file>

<file path=xl/ctrlProps/ctrlProp135.xml><?xml version="1.0" encoding="utf-8"?>
<formControlPr xmlns="http://schemas.microsoft.com/office/spreadsheetml/2009/9/main" objectType="CheckBox" fmlaLink="$I$56" noThreeD="1"/>
</file>

<file path=xl/ctrlProps/ctrlProp136.xml><?xml version="1.0" encoding="utf-8"?>
<formControlPr xmlns="http://schemas.microsoft.com/office/spreadsheetml/2009/9/main" objectType="CheckBox" fmlaLink="$I$57" noThreeD="1"/>
</file>

<file path=xl/ctrlProps/ctrlProp137.xml><?xml version="1.0" encoding="utf-8"?>
<formControlPr xmlns="http://schemas.microsoft.com/office/spreadsheetml/2009/9/main" objectType="CheckBox" fmlaLink="$I$58" noThreeD="1"/>
</file>

<file path=xl/ctrlProps/ctrlProp14.xml><?xml version="1.0" encoding="utf-8"?>
<formControlPr xmlns="http://schemas.microsoft.com/office/spreadsheetml/2009/9/main" objectType="CheckBox" fmlaLink="$I$27" noThreeD="1"/>
</file>

<file path=xl/ctrlProps/ctrlProp15.xml><?xml version="1.0" encoding="utf-8"?>
<formControlPr xmlns="http://schemas.microsoft.com/office/spreadsheetml/2009/9/main" objectType="CheckBox" fmlaLink="$I$28" noThreeD="1"/>
</file>

<file path=xl/ctrlProps/ctrlProp16.xml><?xml version="1.0" encoding="utf-8"?>
<formControlPr xmlns="http://schemas.microsoft.com/office/spreadsheetml/2009/9/main" objectType="CheckBox" fmlaLink="$I$29" noThreeD="1"/>
</file>

<file path=xl/ctrlProps/ctrlProp17.xml><?xml version="1.0" encoding="utf-8"?>
<formControlPr xmlns="http://schemas.microsoft.com/office/spreadsheetml/2009/9/main" objectType="CheckBox" fmlaLink="$I$30" noThreeD="1"/>
</file>

<file path=xl/ctrlProps/ctrlProp18.xml><?xml version="1.0" encoding="utf-8"?>
<formControlPr xmlns="http://schemas.microsoft.com/office/spreadsheetml/2009/9/main" objectType="CheckBox" fmlaLink="$I$31" noThreeD="1"/>
</file>

<file path=xl/ctrlProps/ctrlProp19.xml><?xml version="1.0" encoding="utf-8"?>
<formControlPr xmlns="http://schemas.microsoft.com/office/spreadsheetml/2009/9/main" objectType="CheckBox" fmlaLink="$I$32" noThreeD="1"/>
</file>

<file path=xl/ctrlProps/ctrlProp2.xml><?xml version="1.0" encoding="utf-8"?>
<formControlPr xmlns="http://schemas.microsoft.com/office/spreadsheetml/2009/9/main" objectType="CheckBox" fmlaLink="$I$16" noThreeD="1"/>
</file>

<file path=xl/ctrlProps/ctrlProp20.xml><?xml version="1.0" encoding="utf-8"?>
<formControlPr xmlns="http://schemas.microsoft.com/office/spreadsheetml/2009/9/main" objectType="CheckBox" fmlaLink="$I$33" noThreeD="1"/>
</file>

<file path=xl/ctrlProps/ctrlProp21.xml><?xml version="1.0" encoding="utf-8"?>
<formControlPr xmlns="http://schemas.microsoft.com/office/spreadsheetml/2009/9/main" objectType="CheckBox" fmlaLink="$I$34" noThreeD="1"/>
</file>

<file path=xl/ctrlProps/ctrlProp22.xml><?xml version="1.0" encoding="utf-8"?>
<formControlPr xmlns="http://schemas.microsoft.com/office/spreadsheetml/2009/9/main" objectType="CheckBox" fmlaLink="$I$35" noThreeD="1"/>
</file>

<file path=xl/ctrlProps/ctrlProp23.xml><?xml version="1.0" encoding="utf-8"?>
<formControlPr xmlns="http://schemas.microsoft.com/office/spreadsheetml/2009/9/main" objectType="CheckBox" fmlaLink="$I$36" noThreeD="1"/>
</file>

<file path=xl/ctrlProps/ctrlProp24.xml><?xml version="1.0" encoding="utf-8"?>
<formControlPr xmlns="http://schemas.microsoft.com/office/spreadsheetml/2009/9/main" objectType="CheckBox" fmlaLink="$I$37" noThreeD="1"/>
</file>

<file path=xl/ctrlProps/ctrlProp25.xml><?xml version="1.0" encoding="utf-8"?>
<formControlPr xmlns="http://schemas.microsoft.com/office/spreadsheetml/2009/9/main" objectType="CheckBox" fmlaLink="$I$38" noThreeD="1"/>
</file>

<file path=xl/ctrlProps/ctrlProp26.xml><?xml version="1.0" encoding="utf-8"?>
<formControlPr xmlns="http://schemas.microsoft.com/office/spreadsheetml/2009/9/main" objectType="CheckBox" fmlaLink="$I$39" noThreeD="1"/>
</file>

<file path=xl/ctrlProps/ctrlProp27.xml><?xml version="1.0" encoding="utf-8"?>
<formControlPr xmlns="http://schemas.microsoft.com/office/spreadsheetml/2009/9/main" objectType="CheckBox" fmlaLink="$I$40" noThreeD="1"/>
</file>

<file path=xl/ctrlProps/ctrlProp28.xml><?xml version="1.0" encoding="utf-8"?>
<formControlPr xmlns="http://schemas.microsoft.com/office/spreadsheetml/2009/9/main" objectType="CheckBox" fmlaLink="$I$41" noThreeD="1"/>
</file>

<file path=xl/ctrlProps/ctrlProp29.xml><?xml version="1.0" encoding="utf-8"?>
<formControlPr xmlns="http://schemas.microsoft.com/office/spreadsheetml/2009/9/main" objectType="CheckBox" fmlaLink="$I$42" noThreeD="1"/>
</file>

<file path=xl/ctrlProps/ctrlProp3.xml><?xml version="1.0" encoding="utf-8"?>
<formControlPr xmlns="http://schemas.microsoft.com/office/spreadsheetml/2009/9/main" objectType="CheckBox" fmlaLink="$I$17" noThreeD="1"/>
</file>

<file path=xl/ctrlProps/ctrlProp30.xml><?xml version="1.0" encoding="utf-8"?>
<formControlPr xmlns="http://schemas.microsoft.com/office/spreadsheetml/2009/9/main" objectType="CheckBox" fmlaLink="$I$43" noThreeD="1"/>
</file>

<file path=xl/ctrlProps/ctrlProp31.xml><?xml version="1.0" encoding="utf-8"?>
<formControlPr xmlns="http://schemas.microsoft.com/office/spreadsheetml/2009/9/main" objectType="CheckBox" fmlaLink="$I$44" noThreeD="1"/>
</file>

<file path=xl/ctrlProps/ctrlProp32.xml><?xml version="1.0" encoding="utf-8"?>
<formControlPr xmlns="http://schemas.microsoft.com/office/spreadsheetml/2009/9/main" objectType="CheckBox" fmlaLink="$I$45" noThreeD="1"/>
</file>

<file path=xl/ctrlProps/ctrlProp33.xml><?xml version="1.0" encoding="utf-8"?>
<formControlPr xmlns="http://schemas.microsoft.com/office/spreadsheetml/2009/9/main" objectType="CheckBox" fmlaLink="$I$46" noThreeD="1"/>
</file>

<file path=xl/ctrlProps/ctrlProp34.xml><?xml version="1.0" encoding="utf-8"?>
<formControlPr xmlns="http://schemas.microsoft.com/office/spreadsheetml/2009/9/main" objectType="CheckBox" fmlaLink="$I$47" noThreeD="1"/>
</file>

<file path=xl/ctrlProps/ctrlProp35.xml><?xml version="1.0" encoding="utf-8"?>
<formControlPr xmlns="http://schemas.microsoft.com/office/spreadsheetml/2009/9/main" objectType="CheckBox" fmlaLink="$I$48" noThreeD="1"/>
</file>

<file path=xl/ctrlProps/ctrlProp36.xml><?xml version="1.0" encoding="utf-8"?>
<formControlPr xmlns="http://schemas.microsoft.com/office/spreadsheetml/2009/9/main" objectType="CheckBox" fmlaLink="$I$49" noThreeD="1"/>
</file>

<file path=xl/ctrlProps/ctrlProp37.xml><?xml version="1.0" encoding="utf-8"?>
<formControlPr xmlns="http://schemas.microsoft.com/office/spreadsheetml/2009/9/main" objectType="CheckBox" fmlaLink="$I$50" noThreeD="1"/>
</file>

<file path=xl/ctrlProps/ctrlProp38.xml><?xml version="1.0" encoding="utf-8"?>
<formControlPr xmlns="http://schemas.microsoft.com/office/spreadsheetml/2009/9/main" objectType="CheckBox" fmlaLink="$I$51" noThreeD="1"/>
</file>

<file path=xl/ctrlProps/ctrlProp39.xml><?xml version="1.0" encoding="utf-8"?>
<formControlPr xmlns="http://schemas.microsoft.com/office/spreadsheetml/2009/9/main" objectType="CheckBox" fmlaLink="$I$52" noThreeD="1"/>
</file>

<file path=xl/ctrlProps/ctrlProp4.xml><?xml version="1.0" encoding="utf-8"?>
<formControlPr xmlns="http://schemas.microsoft.com/office/spreadsheetml/2009/9/main" objectType="CheckBox" fmlaLink="$I$15" noThreeD="1"/>
</file>

<file path=xl/ctrlProps/ctrlProp40.xml><?xml version="1.0" encoding="utf-8"?>
<formControlPr xmlns="http://schemas.microsoft.com/office/spreadsheetml/2009/9/main" objectType="CheckBox" fmlaLink="$I$53" noThreeD="1"/>
</file>

<file path=xl/ctrlProps/ctrlProp41.xml><?xml version="1.0" encoding="utf-8"?>
<formControlPr xmlns="http://schemas.microsoft.com/office/spreadsheetml/2009/9/main" objectType="CheckBox" fmlaLink="$I$54" noThreeD="1"/>
</file>

<file path=xl/ctrlProps/ctrlProp42.xml><?xml version="1.0" encoding="utf-8"?>
<formControlPr xmlns="http://schemas.microsoft.com/office/spreadsheetml/2009/9/main" objectType="CheckBox" fmlaLink="$I$55" noThreeD="1"/>
</file>

<file path=xl/ctrlProps/ctrlProp43.xml><?xml version="1.0" encoding="utf-8"?>
<formControlPr xmlns="http://schemas.microsoft.com/office/spreadsheetml/2009/9/main" objectType="CheckBox" fmlaLink="$I$56" noThreeD="1"/>
</file>

<file path=xl/ctrlProps/ctrlProp44.xml><?xml version="1.0" encoding="utf-8"?>
<formControlPr xmlns="http://schemas.microsoft.com/office/spreadsheetml/2009/9/main" objectType="CheckBox" fmlaLink="$I$57" noThreeD="1"/>
</file>

<file path=xl/ctrlProps/ctrlProp45.xml><?xml version="1.0" encoding="utf-8"?>
<formControlPr xmlns="http://schemas.microsoft.com/office/spreadsheetml/2009/9/main" objectType="CheckBox" fmlaLink="$I$58" noThreeD="1"/>
</file>

<file path=xl/ctrlProps/ctrlProp46.xml><?xml version="1.0" encoding="utf-8"?>
<formControlPr xmlns="http://schemas.microsoft.com/office/spreadsheetml/2009/9/main" objectType="CheckBox" fmlaLink="$H$16" noThreeD="1"/>
</file>

<file path=xl/ctrlProps/ctrlProp47.xml><?xml version="1.0" encoding="utf-8"?>
<formControlPr xmlns="http://schemas.microsoft.com/office/spreadsheetml/2009/9/main" objectType="CheckBox" fmlaLink="$H$17" noThreeD="1"/>
</file>

<file path=xl/ctrlProps/ctrlProp48.xml><?xml version="1.0" encoding="utf-8"?>
<formControlPr xmlns="http://schemas.microsoft.com/office/spreadsheetml/2009/9/main" objectType="CheckBox" fmlaLink="$H$15" noThreeD="1"/>
</file>

<file path=xl/ctrlProps/ctrlProp49.xml><?xml version="1.0" encoding="utf-8"?>
<formControlPr xmlns="http://schemas.microsoft.com/office/spreadsheetml/2009/9/main" objectType="CheckBox" fmlaLink="$H$18" noThreeD="1"/>
</file>

<file path=xl/ctrlProps/ctrlProp5.xml><?xml version="1.0" encoding="utf-8"?>
<formControlPr xmlns="http://schemas.microsoft.com/office/spreadsheetml/2009/9/main" objectType="CheckBox" fmlaLink="$I$18" noThreeD="1"/>
</file>

<file path=xl/ctrlProps/ctrlProp50.xml><?xml version="1.0" encoding="utf-8"?>
<formControlPr xmlns="http://schemas.microsoft.com/office/spreadsheetml/2009/9/main" objectType="CheckBox" fmlaLink="$H$19" noThreeD="1"/>
</file>

<file path=xl/ctrlProps/ctrlProp51.xml><?xml version="1.0" encoding="utf-8"?>
<formControlPr xmlns="http://schemas.microsoft.com/office/spreadsheetml/2009/9/main" objectType="CheckBox" fmlaLink="$H$20" noThreeD="1"/>
</file>

<file path=xl/ctrlProps/ctrlProp52.xml><?xml version="1.0" encoding="utf-8"?>
<formControlPr xmlns="http://schemas.microsoft.com/office/spreadsheetml/2009/9/main" objectType="CheckBox" fmlaLink="$H$21" noThreeD="1"/>
</file>

<file path=xl/ctrlProps/ctrlProp53.xml><?xml version="1.0" encoding="utf-8"?>
<formControlPr xmlns="http://schemas.microsoft.com/office/spreadsheetml/2009/9/main" objectType="CheckBox" fmlaLink="$H$22" noThreeD="1"/>
</file>

<file path=xl/ctrlProps/ctrlProp54.xml><?xml version="1.0" encoding="utf-8"?>
<formControlPr xmlns="http://schemas.microsoft.com/office/spreadsheetml/2009/9/main" objectType="CheckBox" fmlaLink="$H$23" noThreeD="1"/>
</file>

<file path=xl/ctrlProps/ctrlProp55.xml><?xml version="1.0" encoding="utf-8"?>
<formControlPr xmlns="http://schemas.microsoft.com/office/spreadsheetml/2009/9/main" objectType="CheckBox" fmlaLink="$H$24" noThreeD="1"/>
</file>

<file path=xl/ctrlProps/ctrlProp56.xml><?xml version="1.0" encoding="utf-8"?>
<formControlPr xmlns="http://schemas.microsoft.com/office/spreadsheetml/2009/9/main" objectType="CheckBox" fmlaLink="$H$25" noThreeD="1"/>
</file>

<file path=xl/ctrlProps/ctrlProp57.xml><?xml version="1.0" encoding="utf-8"?>
<formControlPr xmlns="http://schemas.microsoft.com/office/spreadsheetml/2009/9/main" objectType="CheckBox" fmlaLink="$H$26" noThreeD="1"/>
</file>

<file path=xl/ctrlProps/ctrlProp58.xml><?xml version="1.0" encoding="utf-8"?>
<formControlPr xmlns="http://schemas.microsoft.com/office/spreadsheetml/2009/9/main" objectType="CheckBox" fmlaLink="$H$27" noThreeD="1"/>
</file>

<file path=xl/ctrlProps/ctrlProp59.xml><?xml version="1.0" encoding="utf-8"?>
<formControlPr xmlns="http://schemas.microsoft.com/office/spreadsheetml/2009/9/main" objectType="CheckBox" fmlaLink="$H$28" noThreeD="1"/>
</file>

<file path=xl/ctrlProps/ctrlProp6.xml><?xml version="1.0" encoding="utf-8"?>
<formControlPr xmlns="http://schemas.microsoft.com/office/spreadsheetml/2009/9/main" objectType="CheckBox" fmlaLink="$I$19" noThreeD="1"/>
</file>

<file path=xl/ctrlProps/ctrlProp60.xml><?xml version="1.0" encoding="utf-8"?>
<formControlPr xmlns="http://schemas.microsoft.com/office/spreadsheetml/2009/9/main" objectType="CheckBox" fmlaLink="$H$29" noThreeD="1"/>
</file>

<file path=xl/ctrlProps/ctrlProp61.xml><?xml version="1.0" encoding="utf-8"?>
<formControlPr xmlns="http://schemas.microsoft.com/office/spreadsheetml/2009/9/main" objectType="CheckBox" fmlaLink="$H$30" noThreeD="1"/>
</file>

<file path=xl/ctrlProps/ctrlProp62.xml><?xml version="1.0" encoding="utf-8"?>
<formControlPr xmlns="http://schemas.microsoft.com/office/spreadsheetml/2009/9/main" objectType="CheckBox" fmlaLink="$H$31" noThreeD="1"/>
</file>

<file path=xl/ctrlProps/ctrlProp63.xml><?xml version="1.0" encoding="utf-8"?>
<formControlPr xmlns="http://schemas.microsoft.com/office/spreadsheetml/2009/9/main" objectType="CheckBox" fmlaLink="$H$32" noThreeD="1"/>
</file>

<file path=xl/ctrlProps/ctrlProp64.xml><?xml version="1.0" encoding="utf-8"?>
<formControlPr xmlns="http://schemas.microsoft.com/office/spreadsheetml/2009/9/main" objectType="CheckBox" fmlaLink="$H$33" noThreeD="1"/>
</file>

<file path=xl/ctrlProps/ctrlProp65.xml><?xml version="1.0" encoding="utf-8"?>
<formControlPr xmlns="http://schemas.microsoft.com/office/spreadsheetml/2009/9/main" objectType="CheckBox" fmlaLink="$H$34" noThreeD="1"/>
</file>

<file path=xl/ctrlProps/ctrlProp66.xml><?xml version="1.0" encoding="utf-8"?>
<formControlPr xmlns="http://schemas.microsoft.com/office/spreadsheetml/2009/9/main" objectType="CheckBox" fmlaLink="$H$35" noThreeD="1"/>
</file>

<file path=xl/ctrlProps/ctrlProp67.xml><?xml version="1.0" encoding="utf-8"?>
<formControlPr xmlns="http://schemas.microsoft.com/office/spreadsheetml/2009/9/main" objectType="CheckBox" fmlaLink="$H$36" noThreeD="1"/>
</file>

<file path=xl/ctrlProps/ctrlProp68.xml><?xml version="1.0" encoding="utf-8"?>
<formControlPr xmlns="http://schemas.microsoft.com/office/spreadsheetml/2009/9/main" objectType="CheckBox" fmlaLink="$H$37" noThreeD="1"/>
</file>

<file path=xl/ctrlProps/ctrlProp69.xml><?xml version="1.0" encoding="utf-8"?>
<formControlPr xmlns="http://schemas.microsoft.com/office/spreadsheetml/2009/9/main" objectType="CheckBox" fmlaLink="$H$38" noThreeD="1"/>
</file>

<file path=xl/ctrlProps/ctrlProp7.xml><?xml version="1.0" encoding="utf-8"?>
<formControlPr xmlns="http://schemas.microsoft.com/office/spreadsheetml/2009/9/main" objectType="CheckBox" fmlaLink="$I$20" noThreeD="1"/>
</file>

<file path=xl/ctrlProps/ctrlProp70.xml><?xml version="1.0" encoding="utf-8"?>
<formControlPr xmlns="http://schemas.microsoft.com/office/spreadsheetml/2009/9/main" objectType="CheckBox" fmlaLink="$H$39" noThreeD="1"/>
</file>

<file path=xl/ctrlProps/ctrlProp71.xml><?xml version="1.0" encoding="utf-8"?>
<formControlPr xmlns="http://schemas.microsoft.com/office/spreadsheetml/2009/9/main" objectType="CheckBox" fmlaLink="$H$40" noThreeD="1"/>
</file>

<file path=xl/ctrlProps/ctrlProp72.xml><?xml version="1.0" encoding="utf-8"?>
<formControlPr xmlns="http://schemas.microsoft.com/office/spreadsheetml/2009/9/main" objectType="CheckBox" fmlaLink="$H$41" noThreeD="1"/>
</file>

<file path=xl/ctrlProps/ctrlProp73.xml><?xml version="1.0" encoding="utf-8"?>
<formControlPr xmlns="http://schemas.microsoft.com/office/spreadsheetml/2009/9/main" objectType="CheckBox" fmlaLink="$H$42" noThreeD="1"/>
</file>

<file path=xl/ctrlProps/ctrlProp74.xml><?xml version="1.0" encoding="utf-8"?>
<formControlPr xmlns="http://schemas.microsoft.com/office/spreadsheetml/2009/9/main" objectType="CheckBox" fmlaLink="$H$43" noThreeD="1"/>
</file>

<file path=xl/ctrlProps/ctrlProp75.xml><?xml version="1.0" encoding="utf-8"?>
<formControlPr xmlns="http://schemas.microsoft.com/office/spreadsheetml/2009/9/main" objectType="CheckBox" fmlaLink="$H$44" noThreeD="1"/>
</file>

<file path=xl/ctrlProps/ctrlProp76.xml><?xml version="1.0" encoding="utf-8"?>
<formControlPr xmlns="http://schemas.microsoft.com/office/spreadsheetml/2009/9/main" objectType="CheckBox" fmlaLink="$H$45" noThreeD="1"/>
</file>

<file path=xl/ctrlProps/ctrlProp77.xml><?xml version="1.0" encoding="utf-8"?>
<formControlPr xmlns="http://schemas.microsoft.com/office/spreadsheetml/2009/9/main" objectType="CheckBox" fmlaLink="$H$46" noThreeD="1"/>
</file>

<file path=xl/ctrlProps/ctrlProp78.xml><?xml version="1.0" encoding="utf-8"?>
<formControlPr xmlns="http://schemas.microsoft.com/office/spreadsheetml/2009/9/main" objectType="CheckBox" fmlaLink="$H$47" noThreeD="1"/>
</file>

<file path=xl/ctrlProps/ctrlProp79.xml><?xml version="1.0" encoding="utf-8"?>
<formControlPr xmlns="http://schemas.microsoft.com/office/spreadsheetml/2009/9/main" objectType="CheckBox" fmlaLink="$H$48" noThreeD="1"/>
</file>

<file path=xl/ctrlProps/ctrlProp8.xml><?xml version="1.0" encoding="utf-8"?>
<formControlPr xmlns="http://schemas.microsoft.com/office/spreadsheetml/2009/9/main" objectType="CheckBox" fmlaLink="$I$21" noThreeD="1"/>
</file>

<file path=xl/ctrlProps/ctrlProp80.xml><?xml version="1.0" encoding="utf-8"?>
<formControlPr xmlns="http://schemas.microsoft.com/office/spreadsheetml/2009/9/main" objectType="CheckBox" fmlaLink="$H$49" noThreeD="1"/>
</file>

<file path=xl/ctrlProps/ctrlProp81.xml><?xml version="1.0" encoding="utf-8"?>
<formControlPr xmlns="http://schemas.microsoft.com/office/spreadsheetml/2009/9/main" objectType="CheckBox" fmlaLink="$H$50" noThreeD="1"/>
</file>

<file path=xl/ctrlProps/ctrlProp82.xml><?xml version="1.0" encoding="utf-8"?>
<formControlPr xmlns="http://schemas.microsoft.com/office/spreadsheetml/2009/9/main" objectType="CheckBox" fmlaLink="$H$51" noThreeD="1"/>
</file>

<file path=xl/ctrlProps/ctrlProp83.xml><?xml version="1.0" encoding="utf-8"?>
<formControlPr xmlns="http://schemas.microsoft.com/office/spreadsheetml/2009/9/main" objectType="CheckBox" fmlaLink="$H$52" noThreeD="1"/>
</file>

<file path=xl/ctrlProps/ctrlProp84.xml><?xml version="1.0" encoding="utf-8"?>
<formControlPr xmlns="http://schemas.microsoft.com/office/spreadsheetml/2009/9/main" objectType="CheckBox" fmlaLink="$H$53" noThreeD="1"/>
</file>

<file path=xl/ctrlProps/ctrlProp85.xml><?xml version="1.0" encoding="utf-8"?>
<formControlPr xmlns="http://schemas.microsoft.com/office/spreadsheetml/2009/9/main" objectType="CheckBox" fmlaLink="$H$54" noThreeD="1"/>
</file>

<file path=xl/ctrlProps/ctrlProp86.xml><?xml version="1.0" encoding="utf-8"?>
<formControlPr xmlns="http://schemas.microsoft.com/office/spreadsheetml/2009/9/main" objectType="CheckBox" fmlaLink="$H$55" noThreeD="1"/>
</file>

<file path=xl/ctrlProps/ctrlProp87.xml><?xml version="1.0" encoding="utf-8"?>
<formControlPr xmlns="http://schemas.microsoft.com/office/spreadsheetml/2009/9/main" objectType="CheckBox" fmlaLink="$H$56" noThreeD="1"/>
</file>

<file path=xl/ctrlProps/ctrlProp88.xml><?xml version="1.0" encoding="utf-8"?>
<formControlPr xmlns="http://schemas.microsoft.com/office/spreadsheetml/2009/9/main" objectType="CheckBox" fmlaLink="$H$57" noThreeD="1"/>
</file>

<file path=xl/ctrlProps/ctrlProp89.xml><?xml version="1.0" encoding="utf-8"?>
<formControlPr xmlns="http://schemas.microsoft.com/office/spreadsheetml/2009/9/main" objectType="CheckBox" fmlaLink="$H$58" noThreeD="1"/>
</file>

<file path=xl/ctrlProps/ctrlProp9.xml><?xml version="1.0" encoding="utf-8"?>
<formControlPr xmlns="http://schemas.microsoft.com/office/spreadsheetml/2009/9/main" objectType="CheckBox" fmlaLink="$I$22" noThreeD="1"/>
</file>

<file path=xl/ctrlProps/ctrlProp90.xml><?xml version="1.0" encoding="utf-8"?>
<formControlPr xmlns="http://schemas.microsoft.com/office/spreadsheetml/2009/9/main" objectType="CheckBox" fmlaLink="$J$3" lockText="1" noThreeD="1"/>
</file>

<file path=xl/ctrlProps/ctrlProp91.xml><?xml version="1.0" encoding="utf-8"?>
<formControlPr xmlns="http://schemas.microsoft.com/office/spreadsheetml/2009/9/main" objectType="CheckBox" fmlaLink="$J$4" lockText="1" noThreeD="1"/>
</file>

<file path=xl/ctrlProps/ctrlProp92.xml><?xml version="1.0" encoding="utf-8"?>
<formControlPr xmlns="http://schemas.microsoft.com/office/spreadsheetml/2009/9/main" objectType="CheckBox" fmlaLink="$J$5" lockText="1" noThreeD="1"/>
</file>

<file path=xl/ctrlProps/ctrlProp93.xml><?xml version="1.0" encoding="utf-8"?>
<formControlPr xmlns="http://schemas.microsoft.com/office/spreadsheetml/2009/9/main" objectType="CheckBox" fmlaLink="$J$6" lockText="1" noThreeD="1"/>
</file>

<file path=xl/ctrlProps/ctrlProp94.xml><?xml version="1.0" encoding="utf-8"?>
<formControlPr xmlns="http://schemas.microsoft.com/office/spreadsheetml/2009/9/main" objectType="CheckBox" fmlaLink="$I$16" noThreeD="1"/>
</file>

<file path=xl/ctrlProps/ctrlProp95.xml><?xml version="1.0" encoding="utf-8"?>
<formControlPr xmlns="http://schemas.microsoft.com/office/spreadsheetml/2009/9/main" objectType="CheckBox" fmlaLink="$I$17" noThreeD="1"/>
</file>

<file path=xl/ctrlProps/ctrlProp96.xml><?xml version="1.0" encoding="utf-8"?>
<formControlPr xmlns="http://schemas.microsoft.com/office/spreadsheetml/2009/9/main" objectType="CheckBox" fmlaLink="$I$15" noThreeD="1"/>
</file>

<file path=xl/ctrlProps/ctrlProp97.xml><?xml version="1.0" encoding="utf-8"?>
<formControlPr xmlns="http://schemas.microsoft.com/office/spreadsheetml/2009/9/main" objectType="CheckBox" fmlaLink="$I$18" noThreeD="1"/>
</file>

<file path=xl/ctrlProps/ctrlProp98.xml><?xml version="1.0" encoding="utf-8"?>
<formControlPr xmlns="http://schemas.microsoft.com/office/spreadsheetml/2009/9/main" objectType="CheckBox" fmlaLink="$I$19" noThreeD="1"/>
</file>

<file path=xl/ctrlProps/ctrlProp99.xml><?xml version="1.0" encoding="utf-8"?>
<formControlPr xmlns="http://schemas.microsoft.com/office/spreadsheetml/2009/9/main" objectType="CheckBox" fmlaLink="$I$20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13</xdr:row>
          <xdr:rowOff>57150</xdr:rowOff>
        </xdr:from>
        <xdr:to>
          <xdr:col>30</xdr:col>
          <xdr:colOff>876300</xdr:colOff>
          <xdr:row>14</xdr:row>
          <xdr:rowOff>123825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0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CC" mc:Ignorable="a14" a14:legacySpreadsheetColorIndex="4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Defer Annuity Until Age 60 w/20 yrs of Service or Age 62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14</xdr:row>
          <xdr:rowOff>114300</xdr:rowOff>
        </xdr:from>
        <xdr:to>
          <xdr:col>0</xdr:col>
          <xdr:colOff>800100</xdr:colOff>
          <xdr:row>16</xdr:row>
          <xdr:rowOff>47625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15</xdr:row>
          <xdr:rowOff>114300</xdr:rowOff>
        </xdr:from>
        <xdr:to>
          <xdr:col>0</xdr:col>
          <xdr:colOff>800100</xdr:colOff>
          <xdr:row>17</xdr:row>
          <xdr:rowOff>47625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13</xdr:row>
          <xdr:rowOff>114300</xdr:rowOff>
        </xdr:from>
        <xdr:to>
          <xdr:col>0</xdr:col>
          <xdr:colOff>800100</xdr:colOff>
          <xdr:row>15</xdr:row>
          <xdr:rowOff>47625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16</xdr:row>
          <xdr:rowOff>114300</xdr:rowOff>
        </xdr:from>
        <xdr:to>
          <xdr:col>0</xdr:col>
          <xdr:colOff>800100</xdr:colOff>
          <xdr:row>18</xdr:row>
          <xdr:rowOff>47625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17</xdr:row>
          <xdr:rowOff>114300</xdr:rowOff>
        </xdr:from>
        <xdr:to>
          <xdr:col>0</xdr:col>
          <xdr:colOff>800100</xdr:colOff>
          <xdr:row>19</xdr:row>
          <xdr:rowOff>47625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18</xdr:row>
          <xdr:rowOff>114300</xdr:rowOff>
        </xdr:from>
        <xdr:to>
          <xdr:col>0</xdr:col>
          <xdr:colOff>800100</xdr:colOff>
          <xdr:row>20</xdr:row>
          <xdr:rowOff>47625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19</xdr:row>
          <xdr:rowOff>114300</xdr:rowOff>
        </xdr:from>
        <xdr:to>
          <xdr:col>0</xdr:col>
          <xdr:colOff>800100</xdr:colOff>
          <xdr:row>21</xdr:row>
          <xdr:rowOff>47625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20</xdr:row>
          <xdr:rowOff>114300</xdr:rowOff>
        </xdr:from>
        <xdr:to>
          <xdr:col>0</xdr:col>
          <xdr:colOff>800100</xdr:colOff>
          <xdr:row>22</xdr:row>
          <xdr:rowOff>47625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21</xdr:row>
          <xdr:rowOff>114300</xdr:rowOff>
        </xdr:from>
        <xdr:to>
          <xdr:col>0</xdr:col>
          <xdr:colOff>800100</xdr:colOff>
          <xdr:row>23</xdr:row>
          <xdr:rowOff>47625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22</xdr:row>
          <xdr:rowOff>114300</xdr:rowOff>
        </xdr:from>
        <xdr:to>
          <xdr:col>0</xdr:col>
          <xdr:colOff>800100</xdr:colOff>
          <xdr:row>24</xdr:row>
          <xdr:rowOff>47625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23</xdr:row>
          <xdr:rowOff>114300</xdr:rowOff>
        </xdr:from>
        <xdr:to>
          <xdr:col>0</xdr:col>
          <xdr:colOff>800100</xdr:colOff>
          <xdr:row>25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24</xdr:row>
          <xdr:rowOff>114300</xdr:rowOff>
        </xdr:from>
        <xdr:to>
          <xdr:col>0</xdr:col>
          <xdr:colOff>800100</xdr:colOff>
          <xdr:row>26</xdr:row>
          <xdr:rowOff>47625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25</xdr:row>
          <xdr:rowOff>114300</xdr:rowOff>
        </xdr:from>
        <xdr:to>
          <xdr:col>0</xdr:col>
          <xdr:colOff>800100</xdr:colOff>
          <xdr:row>27</xdr:row>
          <xdr:rowOff>47625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26</xdr:row>
          <xdr:rowOff>114300</xdr:rowOff>
        </xdr:from>
        <xdr:to>
          <xdr:col>0</xdr:col>
          <xdr:colOff>800100</xdr:colOff>
          <xdr:row>28</xdr:row>
          <xdr:rowOff>47625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27</xdr:row>
          <xdr:rowOff>114300</xdr:rowOff>
        </xdr:from>
        <xdr:to>
          <xdr:col>0</xdr:col>
          <xdr:colOff>800100</xdr:colOff>
          <xdr:row>29</xdr:row>
          <xdr:rowOff>47625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28</xdr:row>
          <xdr:rowOff>114300</xdr:rowOff>
        </xdr:from>
        <xdr:to>
          <xdr:col>0</xdr:col>
          <xdr:colOff>800100</xdr:colOff>
          <xdr:row>30</xdr:row>
          <xdr:rowOff>47625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29</xdr:row>
          <xdr:rowOff>114300</xdr:rowOff>
        </xdr:from>
        <xdr:to>
          <xdr:col>0</xdr:col>
          <xdr:colOff>800100</xdr:colOff>
          <xdr:row>31</xdr:row>
          <xdr:rowOff>47625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30</xdr:row>
          <xdr:rowOff>114300</xdr:rowOff>
        </xdr:from>
        <xdr:to>
          <xdr:col>0</xdr:col>
          <xdr:colOff>800100</xdr:colOff>
          <xdr:row>32</xdr:row>
          <xdr:rowOff>47625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31</xdr:row>
          <xdr:rowOff>114300</xdr:rowOff>
        </xdr:from>
        <xdr:to>
          <xdr:col>0</xdr:col>
          <xdr:colOff>800100</xdr:colOff>
          <xdr:row>33</xdr:row>
          <xdr:rowOff>47625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32</xdr:row>
          <xdr:rowOff>114300</xdr:rowOff>
        </xdr:from>
        <xdr:to>
          <xdr:col>0</xdr:col>
          <xdr:colOff>800100</xdr:colOff>
          <xdr:row>34</xdr:row>
          <xdr:rowOff>47625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33</xdr:row>
          <xdr:rowOff>114300</xdr:rowOff>
        </xdr:from>
        <xdr:to>
          <xdr:col>0</xdr:col>
          <xdr:colOff>800100</xdr:colOff>
          <xdr:row>35</xdr:row>
          <xdr:rowOff>47625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34</xdr:row>
          <xdr:rowOff>114300</xdr:rowOff>
        </xdr:from>
        <xdr:to>
          <xdr:col>0</xdr:col>
          <xdr:colOff>800100</xdr:colOff>
          <xdr:row>36</xdr:row>
          <xdr:rowOff>47625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35</xdr:row>
          <xdr:rowOff>114300</xdr:rowOff>
        </xdr:from>
        <xdr:to>
          <xdr:col>0</xdr:col>
          <xdr:colOff>800100</xdr:colOff>
          <xdr:row>37</xdr:row>
          <xdr:rowOff>47625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36</xdr:row>
          <xdr:rowOff>114300</xdr:rowOff>
        </xdr:from>
        <xdr:to>
          <xdr:col>0</xdr:col>
          <xdr:colOff>800100</xdr:colOff>
          <xdr:row>38</xdr:row>
          <xdr:rowOff>47625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37</xdr:row>
          <xdr:rowOff>114300</xdr:rowOff>
        </xdr:from>
        <xdr:to>
          <xdr:col>0</xdr:col>
          <xdr:colOff>800100</xdr:colOff>
          <xdr:row>39</xdr:row>
          <xdr:rowOff>47625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38</xdr:row>
          <xdr:rowOff>114300</xdr:rowOff>
        </xdr:from>
        <xdr:to>
          <xdr:col>0</xdr:col>
          <xdr:colOff>800100</xdr:colOff>
          <xdr:row>40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39</xdr:row>
          <xdr:rowOff>114300</xdr:rowOff>
        </xdr:from>
        <xdr:to>
          <xdr:col>0</xdr:col>
          <xdr:colOff>800100</xdr:colOff>
          <xdr:row>41</xdr:row>
          <xdr:rowOff>47625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40</xdr:row>
          <xdr:rowOff>114300</xdr:rowOff>
        </xdr:from>
        <xdr:to>
          <xdr:col>0</xdr:col>
          <xdr:colOff>800100</xdr:colOff>
          <xdr:row>42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41</xdr:row>
          <xdr:rowOff>114300</xdr:rowOff>
        </xdr:from>
        <xdr:to>
          <xdr:col>0</xdr:col>
          <xdr:colOff>800100</xdr:colOff>
          <xdr:row>43</xdr:row>
          <xdr:rowOff>47625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42</xdr:row>
          <xdr:rowOff>114300</xdr:rowOff>
        </xdr:from>
        <xdr:to>
          <xdr:col>0</xdr:col>
          <xdr:colOff>800100</xdr:colOff>
          <xdr:row>44</xdr:row>
          <xdr:rowOff>47625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43</xdr:row>
          <xdr:rowOff>114300</xdr:rowOff>
        </xdr:from>
        <xdr:to>
          <xdr:col>0</xdr:col>
          <xdr:colOff>800100</xdr:colOff>
          <xdr:row>45</xdr:row>
          <xdr:rowOff>47625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44</xdr:row>
          <xdr:rowOff>114300</xdr:rowOff>
        </xdr:from>
        <xdr:to>
          <xdr:col>0</xdr:col>
          <xdr:colOff>800100</xdr:colOff>
          <xdr:row>46</xdr:row>
          <xdr:rowOff>47625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45</xdr:row>
          <xdr:rowOff>114300</xdr:rowOff>
        </xdr:from>
        <xdr:to>
          <xdr:col>0</xdr:col>
          <xdr:colOff>800100</xdr:colOff>
          <xdr:row>47</xdr:row>
          <xdr:rowOff>47625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46</xdr:row>
          <xdr:rowOff>114300</xdr:rowOff>
        </xdr:from>
        <xdr:to>
          <xdr:col>0</xdr:col>
          <xdr:colOff>800100</xdr:colOff>
          <xdr:row>48</xdr:row>
          <xdr:rowOff>47625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47</xdr:row>
          <xdr:rowOff>114300</xdr:rowOff>
        </xdr:from>
        <xdr:to>
          <xdr:col>0</xdr:col>
          <xdr:colOff>800100</xdr:colOff>
          <xdr:row>49</xdr:row>
          <xdr:rowOff>47625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48</xdr:row>
          <xdr:rowOff>114300</xdr:rowOff>
        </xdr:from>
        <xdr:to>
          <xdr:col>0</xdr:col>
          <xdr:colOff>800100</xdr:colOff>
          <xdr:row>50</xdr:row>
          <xdr:rowOff>47625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49</xdr:row>
          <xdr:rowOff>114300</xdr:rowOff>
        </xdr:from>
        <xdr:to>
          <xdr:col>0</xdr:col>
          <xdr:colOff>800100</xdr:colOff>
          <xdr:row>51</xdr:row>
          <xdr:rowOff>47625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50</xdr:row>
          <xdr:rowOff>114300</xdr:rowOff>
        </xdr:from>
        <xdr:to>
          <xdr:col>0</xdr:col>
          <xdr:colOff>800100</xdr:colOff>
          <xdr:row>52</xdr:row>
          <xdr:rowOff>47625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51</xdr:row>
          <xdr:rowOff>114300</xdr:rowOff>
        </xdr:from>
        <xdr:to>
          <xdr:col>0</xdr:col>
          <xdr:colOff>800100</xdr:colOff>
          <xdr:row>53</xdr:row>
          <xdr:rowOff>47625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52</xdr:row>
          <xdr:rowOff>114300</xdr:rowOff>
        </xdr:from>
        <xdr:to>
          <xdr:col>0</xdr:col>
          <xdr:colOff>800100</xdr:colOff>
          <xdr:row>54</xdr:row>
          <xdr:rowOff>47625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53</xdr:row>
          <xdr:rowOff>114300</xdr:rowOff>
        </xdr:from>
        <xdr:to>
          <xdr:col>0</xdr:col>
          <xdr:colOff>800100</xdr:colOff>
          <xdr:row>55</xdr:row>
          <xdr:rowOff>47625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54</xdr:row>
          <xdr:rowOff>114300</xdr:rowOff>
        </xdr:from>
        <xdr:to>
          <xdr:col>0</xdr:col>
          <xdr:colOff>800100</xdr:colOff>
          <xdr:row>56</xdr:row>
          <xdr:rowOff>47625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55</xdr:row>
          <xdr:rowOff>114300</xdr:rowOff>
        </xdr:from>
        <xdr:to>
          <xdr:col>0</xdr:col>
          <xdr:colOff>800100</xdr:colOff>
          <xdr:row>57</xdr:row>
          <xdr:rowOff>47625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56</xdr:row>
          <xdr:rowOff>114300</xdr:rowOff>
        </xdr:from>
        <xdr:to>
          <xdr:col>0</xdr:col>
          <xdr:colOff>800100</xdr:colOff>
          <xdr:row>58</xdr:row>
          <xdr:rowOff>47625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14</xdr:row>
          <xdr:rowOff>114300</xdr:rowOff>
        </xdr:from>
        <xdr:to>
          <xdr:col>0</xdr:col>
          <xdr:colOff>504825</xdr:colOff>
          <xdr:row>16</xdr:row>
          <xdr:rowOff>57150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3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15</xdr:row>
          <xdr:rowOff>114300</xdr:rowOff>
        </xdr:from>
        <xdr:to>
          <xdr:col>0</xdr:col>
          <xdr:colOff>504825</xdr:colOff>
          <xdr:row>17</xdr:row>
          <xdr:rowOff>57150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3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13</xdr:row>
          <xdr:rowOff>104775</xdr:rowOff>
        </xdr:from>
        <xdr:to>
          <xdr:col>0</xdr:col>
          <xdr:colOff>504825</xdr:colOff>
          <xdr:row>15</xdr:row>
          <xdr:rowOff>47625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3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16</xdr:row>
          <xdr:rowOff>114300</xdr:rowOff>
        </xdr:from>
        <xdr:to>
          <xdr:col>0</xdr:col>
          <xdr:colOff>504825</xdr:colOff>
          <xdr:row>18</xdr:row>
          <xdr:rowOff>57150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3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17</xdr:row>
          <xdr:rowOff>114300</xdr:rowOff>
        </xdr:from>
        <xdr:to>
          <xdr:col>0</xdr:col>
          <xdr:colOff>504825</xdr:colOff>
          <xdr:row>19</xdr:row>
          <xdr:rowOff>57150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3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18</xdr:row>
          <xdr:rowOff>114300</xdr:rowOff>
        </xdr:from>
        <xdr:to>
          <xdr:col>0</xdr:col>
          <xdr:colOff>504825</xdr:colOff>
          <xdr:row>20</xdr:row>
          <xdr:rowOff>57150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3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19</xdr:row>
          <xdr:rowOff>114300</xdr:rowOff>
        </xdr:from>
        <xdr:to>
          <xdr:col>0</xdr:col>
          <xdr:colOff>504825</xdr:colOff>
          <xdr:row>21</xdr:row>
          <xdr:rowOff>57150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3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20</xdr:row>
          <xdr:rowOff>114300</xdr:rowOff>
        </xdr:from>
        <xdr:to>
          <xdr:col>0</xdr:col>
          <xdr:colOff>504825</xdr:colOff>
          <xdr:row>22</xdr:row>
          <xdr:rowOff>57150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3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21</xdr:row>
          <xdr:rowOff>114300</xdr:rowOff>
        </xdr:from>
        <xdr:to>
          <xdr:col>0</xdr:col>
          <xdr:colOff>504825</xdr:colOff>
          <xdr:row>23</xdr:row>
          <xdr:rowOff>57150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3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22</xdr:row>
          <xdr:rowOff>114300</xdr:rowOff>
        </xdr:from>
        <xdr:to>
          <xdr:col>0</xdr:col>
          <xdr:colOff>504825</xdr:colOff>
          <xdr:row>24</xdr:row>
          <xdr:rowOff>57150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3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23</xdr:row>
          <xdr:rowOff>114300</xdr:rowOff>
        </xdr:from>
        <xdr:to>
          <xdr:col>0</xdr:col>
          <xdr:colOff>504825</xdr:colOff>
          <xdr:row>25</xdr:row>
          <xdr:rowOff>57150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3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24</xdr:row>
          <xdr:rowOff>114300</xdr:rowOff>
        </xdr:from>
        <xdr:to>
          <xdr:col>0</xdr:col>
          <xdr:colOff>504825</xdr:colOff>
          <xdr:row>26</xdr:row>
          <xdr:rowOff>57150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3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25</xdr:row>
          <xdr:rowOff>114300</xdr:rowOff>
        </xdr:from>
        <xdr:to>
          <xdr:col>0</xdr:col>
          <xdr:colOff>504825</xdr:colOff>
          <xdr:row>27</xdr:row>
          <xdr:rowOff>57150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3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26</xdr:row>
          <xdr:rowOff>114300</xdr:rowOff>
        </xdr:from>
        <xdr:to>
          <xdr:col>0</xdr:col>
          <xdr:colOff>504825</xdr:colOff>
          <xdr:row>28</xdr:row>
          <xdr:rowOff>57150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3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27</xdr:row>
          <xdr:rowOff>114300</xdr:rowOff>
        </xdr:from>
        <xdr:to>
          <xdr:col>0</xdr:col>
          <xdr:colOff>504825</xdr:colOff>
          <xdr:row>29</xdr:row>
          <xdr:rowOff>57150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3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28</xdr:row>
          <xdr:rowOff>114300</xdr:rowOff>
        </xdr:from>
        <xdr:to>
          <xdr:col>0</xdr:col>
          <xdr:colOff>504825</xdr:colOff>
          <xdr:row>30</xdr:row>
          <xdr:rowOff>57150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3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29</xdr:row>
          <xdr:rowOff>114300</xdr:rowOff>
        </xdr:from>
        <xdr:to>
          <xdr:col>0</xdr:col>
          <xdr:colOff>504825</xdr:colOff>
          <xdr:row>31</xdr:row>
          <xdr:rowOff>57150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3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30</xdr:row>
          <xdr:rowOff>114300</xdr:rowOff>
        </xdr:from>
        <xdr:to>
          <xdr:col>0</xdr:col>
          <xdr:colOff>504825</xdr:colOff>
          <xdr:row>32</xdr:row>
          <xdr:rowOff>57150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3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31</xdr:row>
          <xdr:rowOff>114300</xdr:rowOff>
        </xdr:from>
        <xdr:to>
          <xdr:col>0</xdr:col>
          <xdr:colOff>504825</xdr:colOff>
          <xdr:row>33</xdr:row>
          <xdr:rowOff>57150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3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32</xdr:row>
          <xdr:rowOff>114300</xdr:rowOff>
        </xdr:from>
        <xdr:to>
          <xdr:col>0</xdr:col>
          <xdr:colOff>504825</xdr:colOff>
          <xdr:row>34</xdr:row>
          <xdr:rowOff>57150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3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33</xdr:row>
          <xdr:rowOff>114300</xdr:rowOff>
        </xdr:from>
        <xdr:to>
          <xdr:col>0</xdr:col>
          <xdr:colOff>504825</xdr:colOff>
          <xdr:row>35</xdr:row>
          <xdr:rowOff>57150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3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34</xdr:row>
          <xdr:rowOff>114300</xdr:rowOff>
        </xdr:from>
        <xdr:to>
          <xdr:col>0</xdr:col>
          <xdr:colOff>504825</xdr:colOff>
          <xdr:row>36</xdr:row>
          <xdr:rowOff>57150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3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35</xdr:row>
          <xdr:rowOff>114300</xdr:rowOff>
        </xdr:from>
        <xdr:to>
          <xdr:col>0</xdr:col>
          <xdr:colOff>504825</xdr:colOff>
          <xdr:row>37</xdr:row>
          <xdr:rowOff>57150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3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36</xdr:row>
          <xdr:rowOff>114300</xdr:rowOff>
        </xdr:from>
        <xdr:to>
          <xdr:col>0</xdr:col>
          <xdr:colOff>504825</xdr:colOff>
          <xdr:row>38</xdr:row>
          <xdr:rowOff>57150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3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37</xdr:row>
          <xdr:rowOff>114300</xdr:rowOff>
        </xdr:from>
        <xdr:to>
          <xdr:col>0</xdr:col>
          <xdr:colOff>504825</xdr:colOff>
          <xdr:row>39</xdr:row>
          <xdr:rowOff>57150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3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38</xdr:row>
          <xdr:rowOff>114300</xdr:rowOff>
        </xdr:from>
        <xdr:to>
          <xdr:col>0</xdr:col>
          <xdr:colOff>504825</xdr:colOff>
          <xdr:row>40</xdr:row>
          <xdr:rowOff>57150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3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39</xdr:row>
          <xdr:rowOff>114300</xdr:rowOff>
        </xdr:from>
        <xdr:to>
          <xdr:col>0</xdr:col>
          <xdr:colOff>504825</xdr:colOff>
          <xdr:row>41</xdr:row>
          <xdr:rowOff>57150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3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40</xdr:row>
          <xdr:rowOff>114300</xdr:rowOff>
        </xdr:from>
        <xdr:to>
          <xdr:col>0</xdr:col>
          <xdr:colOff>504825</xdr:colOff>
          <xdr:row>42</xdr:row>
          <xdr:rowOff>57150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00000000-0008-0000-0300-00001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41</xdr:row>
          <xdr:rowOff>114300</xdr:rowOff>
        </xdr:from>
        <xdr:to>
          <xdr:col>0</xdr:col>
          <xdr:colOff>504825</xdr:colOff>
          <xdr:row>43</xdr:row>
          <xdr:rowOff>57150</xdr:rowOff>
        </xdr:to>
        <xdr:sp macro="" textlink=""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  <a:ext uri="{FF2B5EF4-FFF2-40B4-BE49-F238E27FC236}">
                  <a16:creationId xmlns:a16="http://schemas.microsoft.com/office/drawing/2014/main" id="{00000000-0008-0000-0300-00001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42</xdr:row>
          <xdr:rowOff>114300</xdr:rowOff>
        </xdr:from>
        <xdr:to>
          <xdr:col>0</xdr:col>
          <xdr:colOff>504825</xdr:colOff>
          <xdr:row>44</xdr:row>
          <xdr:rowOff>57150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0000000-0008-0000-0300-00001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43</xdr:row>
          <xdr:rowOff>114300</xdr:rowOff>
        </xdr:from>
        <xdr:to>
          <xdr:col>0</xdr:col>
          <xdr:colOff>504825</xdr:colOff>
          <xdr:row>45</xdr:row>
          <xdr:rowOff>57150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300-00001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44</xdr:row>
          <xdr:rowOff>114300</xdr:rowOff>
        </xdr:from>
        <xdr:to>
          <xdr:col>0</xdr:col>
          <xdr:colOff>504825</xdr:colOff>
          <xdr:row>46</xdr:row>
          <xdr:rowOff>57150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00000000-0008-0000-0300-00002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45</xdr:row>
          <xdr:rowOff>114300</xdr:rowOff>
        </xdr:from>
        <xdr:to>
          <xdr:col>0</xdr:col>
          <xdr:colOff>504825</xdr:colOff>
          <xdr:row>47</xdr:row>
          <xdr:rowOff>57150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0000000-0008-0000-0300-00002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46</xdr:row>
          <xdr:rowOff>114300</xdr:rowOff>
        </xdr:from>
        <xdr:to>
          <xdr:col>0</xdr:col>
          <xdr:colOff>504825</xdr:colOff>
          <xdr:row>48</xdr:row>
          <xdr:rowOff>57150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  <a:ext uri="{FF2B5EF4-FFF2-40B4-BE49-F238E27FC236}">
                  <a16:creationId xmlns:a16="http://schemas.microsoft.com/office/drawing/2014/main" id="{00000000-0008-0000-0300-00002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47</xdr:row>
          <xdr:rowOff>114300</xdr:rowOff>
        </xdr:from>
        <xdr:to>
          <xdr:col>0</xdr:col>
          <xdr:colOff>504825</xdr:colOff>
          <xdr:row>49</xdr:row>
          <xdr:rowOff>57150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  <a:ext uri="{FF2B5EF4-FFF2-40B4-BE49-F238E27FC236}">
                  <a16:creationId xmlns:a16="http://schemas.microsoft.com/office/drawing/2014/main" id="{00000000-0008-0000-0300-00002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48</xdr:row>
          <xdr:rowOff>114300</xdr:rowOff>
        </xdr:from>
        <xdr:to>
          <xdr:col>0</xdr:col>
          <xdr:colOff>504825</xdr:colOff>
          <xdr:row>50</xdr:row>
          <xdr:rowOff>57150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00000000-0008-0000-0300-00002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49</xdr:row>
          <xdr:rowOff>114300</xdr:rowOff>
        </xdr:from>
        <xdr:to>
          <xdr:col>0</xdr:col>
          <xdr:colOff>504825</xdr:colOff>
          <xdr:row>51</xdr:row>
          <xdr:rowOff>47625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00000000-0008-0000-0300-00002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50</xdr:row>
          <xdr:rowOff>114300</xdr:rowOff>
        </xdr:from>
        <xdr:to>
          <xdr:col>0</xdr:col>
          <xdr:colOff>504825</xdr:colOff>
          <xdr:row>52</xdr:row>
          <xdr:rowOff>47625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  <a:ext uri="{FF2B5EF4-FFF2-40B4-BE49-F238E27FC236}">
                  <a16:creationId xmlns:a16="http://schemas.microsoft.com/office/drawing/2014/main" id="{00000000-0008-0000-0300-00002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51</xdr:row>
          <xdr:rowOff>114300</xdr:rowOff>
        </xdr:from>
        <xdr:to>
          <xdr:col>0</xdr:col>
          <xdr:colOff>504825</xdr:colOff>
          <xdr:row>53</xdr:row>
          <xdr:rowOff>47625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3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52</xdr:row>
          <xdr:rowOff>114300</xdr:rowOff>
        </xdr:from>
        <xdr:to>
          <xdr:col>0</xdr:col>
          <xdr:colOff>504825</xdr:colOff>
          <xdr:row>54</xdr:row>
          <xdr:rowOff>47625</xdr:rowOff>
        </xdr:to>
        <xdr:sp macro="" textlink=""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  <a:ext uri="{FF2B5EF4-FFF2-40B4-BE49-F238E27FC236}">
                  <a16:creationId xmlns:a16="http://schemas.microsoft.com/office/drawing/2014/main" id="{00000000-0008-0000-0300-00002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53</xdr:row>
          <xdr:rowOff>114300</xdr:rowOff>
        </xdr:from>
        <xdr:to>
          <xdr:col>0</xdr:col>
          <xdr:colOff>504825</xdr:colOff>
          <xdr:row>55</xdr:row>
          <xdr:rowOff>47625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  <a:ext uri="{FF2B5EF4-FFF2-40B4-BE49-F238E27FC236}">
                  <a16:creationId xmlns:a16="http://schemas.microsoft.com/office/drawing/2014/main" id="{00000000-0008-0000-0300-00002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54</xdr:row>
          <xdr:rowOff>114300</xdr:rowOff>
        </xdr:from>
        <xdr:to>
          <xdr:col>0</xdr:col>
          <xdr:colOff>504825</xdr:colOff>
          <xdr:row>56</xdr:row>
          <xdr:rowOff>47625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  <a:ext uri="{FF2B5EF4-FFF2-40B4-BE49-F238E27FC236}">
                  <a16:creationId xmlns:a16="http://schemas.microsoft.com/office/drawing/2014/main" id="{00000000-0008-0000-0300-00002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55</xdr:row>
          <xdr:rowOff>114300</xdr:rowOff>
        </xdr:from>
        <xdr:to>
          <xdr:col>0</xdr:col>
          <xdr:colOff>504825</xdr:colOff>
          <xdr:row>57</xdr:row>
          <xdr:rowOff>47625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  <a:ext uri="{FF2B5EF4-FFF2-40B4-BE49-F238E27FC236}">
                  <a16:creationId xmlns:a16="http://schemas.microsoft.com/office/drawing/2014/main" id="{00000000-0008-0000-0300-00002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56</xdr:row>
          <xdr:rowOff>114300</xdr:rowOff>
        </xdr:from>
        <xdr:to>
          <xdr:col>0</xdr:col>
          <xdr:colOff>504825</xdr:colOff>
          <xdr:row>58</xdr:row>
          <xdr:rowOff>47625</xdr:rowOff>
        </xdr:to>
        <xdr:sp macro="" textlink=""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  <a:ext uri="{FF2B5EF4-FFF2-40B4-BE49-F238E27FC236}">
                  <a16:creationId xmlns:a16="http://schemas.microsoft.com/office/drawing/2014/main" id="{00000000-0008-0000-0300-00002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1238250</xdr:colOff>
          <xdr:row>3</xdr:row>
          <xdr:rowOff>161925</xdr:rowOff>
        </xdr:from>
        <xdr:to>
          <xdr:col>5</xdr:col>
          <xdr:colOff>561975</xdr:colOff>
          <xdr:row>5</xdr:row>
          <xdr:rowOff>28575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  <a:ext uri="{FF2B5EF4-FFF2-40B4-BE49-F238E27FC236}">
                  <a16:creationId xmlns:a16="http://schemas.microsoft.com/office/drawing/2014/main" id="{00000000-0008-0000-0300-00002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Age 57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3</xdr:row>
          <xdr:rowOff>161925</xdr:rowOff>
        </xdr:from>
        <xdr:to>
          <xdr:col>6</xdr:col>
          <xdr:colOff>0</xdr:colOff>
          <xdr:row>5</xdr:row>
          <xdr:rowOff>28575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  <a:ext uri="{FF2B5EF4-FFF2-40B4-BE49-F238E27FC236}">
                  <a16:creationId xmlns:a16="http://schemas.microsoft.com/office/drawing/2014/main" id="{00000000-0008-0000-0300-00002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Age 58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1238250</xdr:colOff>
          <xdr:row>4</xdr:row>
          <xdr:rowOff>123825</xdr:rowOff>
        </xdr:from>
        <xdr:to>
          <xdr:col>5</xdr:col>
          <xdr:colOff>552450</xdr:colOff>
          <xdr:row>6</xdr:row>
          <xdr:rowOff>19050</xdr:rowOff>
        </xdr:to>
        <xdr:sp macro="" textlink=""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  <a:ext uri="{FF2B5EF4-FFF2-40B4-BE49-F238E27FC236}">
                  <a16:creationId xmlns:a16="http://schemas.microsoft.com/office/drawing/2014/main" id="{00000000-0008-0000-0300-00003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Age 59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4</xdr:row>
          <xdr:rowOff>123825</xdr:rowOff>
        </xdr:from>
        <xdr:to>
          <xdr:col>5</xdr:col>
          <xdr:colOff>1095375</xdr:colOff>
          <xdr:row>6</xdr:row>
          <xdr:rowOff>19050</xdr:rowOff>
        </xdr:to>
        <xdr:sp macro="" textlink="">
          <xdr:nvSpPr>
            <xdr:cNvPr id="15409" name="Check Box 49" hidden="1">
              <a:extLst>
                <a:ext uri="{63B3BB69-23CF-44E3-9099-C40C66FF867C}">
                  <a14:compatExt spid="_x0000_s15409"/>
                </a:ext>
                <a:ext uri="{FF2B5EF4-FFF2-40B4-BE49-F238E27FC236}">
                  <a16:creationId xmlns:a16="http://schemas.microsoft.com/office/drawing/2014/main" id="{00000000-0008-0000-0300-00003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Age 60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14</xdr:row>
          <xdr:rowOff>114300</xdr:rowOff>
        </xdr:from>
        <xdr:to>
          <xdr:col>0</xdr:col>
          <xdr:colOff>1133475</xdr:colOff>
          <xdr:row>16</xdr:row>
          <xdr:rowOff>57150</xdr:rowOff>
        </xdr:to>
        <xdr:sp macro="" textlink="">
          <xdr:nvSpPr>
            <xdr:cNvPr id="15410" name="Check Box 50" hidden="1">
              <a:extLst>
                <a:ext uri="{63B3BB69-23CF-44E3-9099-C40C66FF867C}">
                  <a14:compatExt spid="_x0000_s15410"/>
                </a:ext>
                <a:ext uri="{FF2B5EF4-FFF2-40B4-BE49-F238E27FC236}">
                  <a16:creationId xmlns:a16="http://schemas.microsoft.com/office/drawing/2014/main" id="{00000000-0008-0000-0300-00003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15</xdr:row>
          <xdr:rowOff>114300</xdr:rowOff>
        </xdr:from>
        <xdr:to>
          <xdr:col>0</xdr:col>
          <xdr:colOff>1133475</xdr:colOff>
          <xdr:row>17</xdr:row>
          <xdr:rowOff>57150</xdr:rowOff>
        </xdr:to>
        <xdr:sp macro="" textlink="">
          <xdr:nvSpPr>
            <xdr:cNvPr id="15411" name="Check Box 51" hidden="1">
              <a:extLst>
                <a:ext uri="{63B3BB69-23CF-44E3-9099-C40C66FF867C}">
                  <a14:compatExt spid="_x0000_s15411"/>
                </a:ext>
                <a:ext uri="{FF2B5EF4-FFF2-40B4-BE49-F238E27FC236}">
                  <a16:creationId xmlns:a16="http://schemas.microsoft.com/office/drawing/2014/main" id="{00000000-0008-0000-0300-00003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13</xdr:row>
          <xdr:rowOff>104775</xdr:rowOff>
        </xdr:from>
        <xdr:to>
          <xdr:col>0</xdr:col>
          <xdr:colOff>1133475</xdr:colOff>
          <xdr:row>15</xdr:row>
          <xdr:rowOff>47625</xdr:rowOff>
        </xdr:to>
        <xdr:sp macro="" textlink="">
          <xdr:nvSpPr>
            <xdr:cNvPr id="15412" name="Check Box 52" hidden="1">
              <a:extLst>
                <a:ext uri="{63B3BB69-23CF-44E3-9099-C40C66FF867C}">
                  <a14:compatExt spid="_x0000_s15412"/>
                </a:ext>
                <a:ext uri="{FF2B5EF4-FFF2-40B4-BE49-F238E27FC236}">
                  <a16:creationId xmlns:a16="http://schemas.microsoft.com/office/drawing/2014/main" id="{00000000-0008-0000-0300-00003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16</xdr:row>
          <xdr:rowOff>114300</xdr:rowOff>
        </xdr:from>
        <xdr:to>
          <xdr:col>0</xdr:col>
          <xdr:colOff>1133475</xdr:colOff>
          <xdr:row>18</xdr:row>
          <xdr:rowOff>57150</xdr:rowOff>
        </xdr:to>
        <xdr:sp macro="" textlink="">
          <xdr:nvSpPr>
            <xdr:cNvPr id="15413" name="Check Box 53" hidden="1">
              <a:extLst>
                <a:ext uri="{63B3BB69-23CF-44E3-9099-C40C66FF867C}">
                  <a14:compatExt spid="_x0000_s15413"/>
                </a:ext>
                <a:ext uri="{FF2B5EF4-FFF2-40B4-BE49-F238E27FC236}">
                  <a16:creationId xmlns:a16="http://schemas.microsoft.com/office/drawing/2014/main" id="{00000000-0008-0000-0300-00003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17</xdr:row>
          <xdr:rowOff>114300</xdr:rowOff>
        </xdr:from>
        <xdr:to>
          <xdr:col>0</xdr:col>
          <xdr:colOff>1133475</xdr:colOff>
          <xdr:row>19</xdr:row>
          <xdr:rowOff>57150</xdr:rowOff>
        </xdr:to>
        <xdr:sp macro="" textlink="">
          <xdr:nvSpPr>
            <xdr:cNvPr id="15414" name="Check Box 54" hidden="1">
              <a:extLst>
                <a:ext uri="{63B3BB69-23CF-44E3-9099-C40C66FF867C}">
                  <a14:compatExt spid="_x0000_s15414"/>
                </a:ext>
                <a:ext uri="{FF2B5EF4-FFF2-40B4-BE49-F238E27FC236}">
                  <a16:creationId xmlns:a16="http://schemas.microsoft.com/office/drawing/2014/main" id="{00000000-0008-0000-0300-00003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18</xdr:row>
          <xdr:rowOff>114300</xdr:rowOff>
        </xdr:from>
        <xdr:to>
          <xdr:col>0</xdr:col>
          <xdr:colOff>1133475</xdr:colOff>
          <xdr:row>20</xdr:row>
          <xdr:rowOff>66675</xdr:rowOff>
        </xdr:to>
        <xdr:sp macro="" textlink="">
          <xdr:nvSpPr>
            <xdr:cNvPr id="15415" name="Check Box 55" hidden="1">
              <a:extLst>
                <a:ext uri="{63B3BB69-23CF-44E3-9099-C40C66FF867C}">
                  <a14:compatExt spid="_x0000_s15415"/>
                </a:ext>
                <a:ext uri="{FF2B5EF4-FFF2-40B4-BE49-F238E27FC236}">
                  <a16:creationId xmlns:a16="http://schemas.microsoft.com/office/drawing/2014/main" id="{00000000-0008-0000-0300-00003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19</xdr:row>
          <xdr:rowOff>114300</xdr:rowOff>
        </xdr:from>
        <xdr:to>
          <xdr:col>0</xdr:col>
          <xdr:colOff>1133475</xdr:colOff>
          <xdr:row>21</xdr:row>
          <xdr:rowOff>66675</xdr:rowOff>
        </xdr:to>
        <xdr:sp macro="" textlink="">
          <xdr:nvSpPr>
            <xdr:cNvPr id="15416" name="Check Box 56" hidden="1">
              <a:extLst>
                <a:ext uri="{63B3BB69-23CF-44E3-9099-C40C66FF867C}">
                  <a14:compatExt spid="_x0000_s15416"/>
                </a:ext>
                <a:ext uri="{FF2B5EF4-FFF2-40B4-BE49-F238E27FC236}">
                  <a16:creationId xmlns:a16="http://schemas.microsoft.com/office/drawing/2014/main" id="{00000000-0008-0000-0300-00003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20</xdr:row>
          <xdr:rowOff>123825</xdr:rowOff>
        </xdr:from>
        <xdr:to>
          <xdr:col>0</xdr:col>
          <xdr:colOff>1133475</xdr:colOff>
          <xdr:row>22</xdr:row>
          <xdr:rowOff>66675</xdr:rowOff>
        </xdr:to>
        <xdr:sp macro="" textlink="">
          <xdr:nvSpPr>
            <xdr:cNvPr id="15417" name="Check Box 57" hidden="1">
              <a:extLst>
                <a:ext uri="{63B3BB69-23CF-44E3-9099-C40C66FF867C}">
                  <a14:compatExt spid="_x0000_s15417"/>
                </a:ext>
                <a:ext uri="{FF2B5EF4-FFF2-40B4-BE49-F238E27FC236}">
                  <a16:creationId xmlns:a16="http://schemas.microsoft.com/office/drawing/2014/main" id="{00000000-0008-0000-0300-00003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21</xdr:row>
          <xdr:rowOff>123825</xdr:rowOff>
        </xdr:from>
        <xdr:to>
          <xdr:col>0</xdr:col>
          <xdr:colOff>1133475</xdr:colOff>
          <xdr:row>23</xdr:row>
          <xdr:rowOff>66675</xdr:rowOff>
        </xdr:to>
        <xdr:sp macro="" textlink="">
          <xdr:nvSpPr>
            <xdr:cNvPr id="15418" name="Check Box 58" hidden="1">
              <a:extLst>
                <a:ext uri="{63B3BB69-23CF-44E3-9099-C40C66FF867C}">
                  <a14:compatExt spid="_x0000_s15418"/>
                </a:ext>
                <a:ext uri="{FF2B5EF4-FFF2-40B4-BE49-F238E27FC236}">
                  <a16:creationId xmlns:a16="http://schemas.microsoft.com/office/drawing/2014/main" id="{00000000-0008-0000-0300-00003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22</xdr:row>
          <xdr:rowOff>123825</xdr:rowOff>
        </xdr:from>
        <xdr:to>
          <xdr:col>0</xdr:col>
          <xdr:colOff>1133475</xdr:colOff>
          <xdr:row>24</xdr:row>
          <xdr:rowOff>66675</xdr:rowOff>
        </xdr:to>
        <xdr:sp macro="" textlink="">
          <xdr:nvSpPr>
            <xdr:cNvPr id="15419" name="Check Box 59" hidden="1">
              <a:extLst>
                <a:ext uri="{63B3BB69-23CF-44E3-9099-C40C66FF867C}">
                  <a14:compatExt spid="_x0000_s15419"/>
                </a:ext>
                <a:ext uri="{FF2B5EF4-FFF2-40B4-BE49-F238E27FC236}">
                  <a16:creationId xmlns:a16="http://schemas.microsoft.com/office/drawing/2014/main" id="{00000000-0008-0000-0300-00003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23</xdr:row>
          <xdr:rowOff>123825</xdr:rowOff>
        </xdr:from>
        <xdr:to>
          <xdr:col>0</xdr:col>
          <xdr:colOff>1133475</xdr:colOff>
          <xdr:row>25</xdr:row>
          <xdr:rowOff>66675</xdr:rowOff>
        </xdr:to>
        <xdr:sp macro="" textlink="">
          <xdr:nvSpPr>
            <xdr:cNvPr id="15420" name="Check Box 60" hidden="1">
              <a:extLst>
                <a:ext uri="{63B3BB69-23CF-44E3-9099-C40C66FF867C}">
                  <a14:compatExt spid="_x0000_s15420"/>
                </a:ext>
                <a:ext uri="{FF2B5EF4-FFF2-40B4-BE49-F238E27FC236}">
                  <a16:creationId xmlns:a16="http://schemas.microsoft.com/office/drawing/2014/main" id="{00000000-0008-0000-0300-00003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24</xdr:row>
          <xdr:rowOff>123825</xdr:rowOff>
        </xdr:from>
        <xdr:to>
          <xdr:col>0</xdr:col>
          <xdr:colOff>1133475</xdr:colOff>
          <xdr:row>26</xdr:row>
          <xdr:rowOff>66675</xdr:rowOff>
        </xdr:to>
        <xdr:sp macro="" textlink="">
          <xdr:nvSpPr>
            <xdr:cNvPr id="15421" name="Check Box 61" hidden="1">
              <a:extLst>
                <a:ext uri="{63B3BB69-23CF-44E3-9099-C40C66FF867C}">
                  <a14:compatExt spid="_x0000_s15421"/>
                </a:ext>
                <a:ext uri="{FF2B5EF4-FFF2-40B4-BE49-F238E27FC236}">
                  <a16:creationId xmlns:a16="http://schemas.microsoft.com/office/drawing/2014/main" id="{00000000-0008-0000-0300-00003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25</xdr:row>
          <xdr:rowOff>123825</xdr:rowOff>
        </xdr:from>
        <xdr:to>
          <xdr:col>0</xdr:col>
          <xdr:colOff>1133475</xdr:colOff>
          <xdr:row>27</xdr:row>
          <xdr:rowOff>66675</xdr:rowOff>
        </xdr:to>
        <xdr:sp macro="" textlink="">
          <xdr:nvSpPr>
            <xdr:cNvPr id="15422" name="Check Box 62" hidden="1">
              <a:extLst>
                <a:ext uri="{63B3BB69-23CF-44E3-9099-C40C66FF867C}">
                  <a14:compatExt spid="_x0000_s15422"/>
                </a:ext>
                <a:ext uri="{FF2B5EF4-FFF2-40B4-BE49-F238E27FC236}">
                  <a16:creationId xmlns:a16="http://schemas.microsoft.com/office/drawing/2014/main" id="{00000000-0008-0000-0300-00003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26</xdr:row>
          <xdr:rowOff>123825</xdr:rowOff>
        </xdr:from>
        <xdr:to>
          <xdr:col>0</xdr:col>
          <xdr:colOff>1133475</xdr:colOff>
          <xdr:row>28</xdr:row>
          <xdr:rowOff>66675</xdr:rowOff>
        </xdr:to>
        <xdr:sp macro="" textlink="">
          <xdr:nvSpPr>
            <xdr:cNvPr id="15423" name="Check Box 63" hidden="1">
              <a:extLst>
                <a:ext uri="{63B3BB69-23CF-44E3-9099-C40C66FF867C}">
                  <a14:compatExt spid="_x0000_s15423"/>
                </a:ext>
                <a:ext uri="{FF2B5EF4-FFF2-40B4-BE49-F238E27FC236}">
                  <a16:creationId xmlns:a16="http://schemas.microsoft.com/office/drawing/2014/main" id="{00000000-0008-0000-0300-00003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27</xdr:row>
          <xdr:rowOff>123825</xdr:rowOff>
        </xdr:from>
        <xdr:to>
          <xdr:col>0</xdr:col>
          <xdr:colOff>1133475</xdr:colOff>
          <xdr:row>29</xdr:row>
          <xdr:rowOff>66675</xdr:rowOff>
        </xdr:to>
        <xdr:sp macro="" textlink="">
          <xdr:nvSpPr>
            <xdr:cNvPr id="15424" name="Check Box 64" hidden="1">
              <a:extLst>
                <a:ext uri="{63B3BB69-23CF-44E3-9099-C40C66FF867C}">
                  <a14:compatExt spid="_x0000_s15424"/>
                </a:ext>
                <a:ext uri="{FF2B5EF4-FFF2-40B4-BE49-F238E27FC236}">
                  <a16:creationId xmlns:a16="http://schemas.microsoft.com/office/drawing/2014/main" id="{00000000-0008-0000-0300-00004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28</xdr:row>
          <xdr:rowOff>123825</xdr:rowOff>
        </xdr:from>
        <xdr:to>
          <xdr:col>0</xdr:col>
          <xdr:colOff>1133475</xdr:colOff>
          <xdr:row>30</xdr:row>
          <xdr:rowOff>66675</xdr:rowOff>
        </xdr:to>
        <xdr:sp macro="" textlink="">
          <xdr:nvSpPr>
            <xdr:cNvPr id="15425" name="Check Box 65" hidden="1">
              <a:extLst>
                <a:ext uri="{63B3BB69-23CF-44E3-9099-C40C66FF867C}">
                  <a14:compatExt spid="_x0000_s15425"/>
                </a:ext>
                <a:ext uri="{FF2B5EF4-FFF2-40B4-BE49-F238E27FC236}">
                  <a16:creationId xmlns:a16="http://schemas.microsoft.com/office/drawing/2014/main" id="{00000000-0008-0000-0300-00004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29</xdr:row>
          <xdr:rowOff>123825</xdr:rowOff>
        </xdr:from>
        <xdr:to>
          <xdr:col>0</xdr:col>
          <xdr:colOff>1133475</xdr:colOff>
          <xdr:row>31</xdr:row>
          <xdr:rowOff>66675</xdr:rowOff>
        </xdr:to>
        <xdr:sp macro="" textlink="">
          <xdr:nvSpPr>
            <xdr:cNvPr id="15426" name="Check Box 66" hidden="1">
              <a:extLst>
                <a:ext uri="{63B3BB69-23CF-44E3-9099-C40C66FF867C}">
                  <a14:compatExt spid="_x0000_s15426"/>
                </a:ext>
                <a:ext uri="{FF2B5EF4-FFF2-40B4-BE49-F238E27FC236}">
                  <a16:creationId xmlns:a16="http://schemas.microsoft.com/office/drawing/2014/main" id="{00000000-0008-0000-0300-00004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30</xdr:row>
          <xdr:rowOff>123825</xdr:rowOff>
        </xdr:from>
        <xdr:to>
          <xdr:col>0</xdr:col>
          <xdr:colOff>1133475</xdr:colOff>
          <xdr:row>32</xdr:row>
          <xdr:rowOff>66675</xdr:rowOff>
        </xdr:to>
        <xdr:sp macro="" textlink="">
          <xdr:nvSpPr>
            <xdr:cNvPr id="15427" name="Check Box 67" hidden="1">
              <a:extLst>
                <a:ext uri="{63B3BB69-23CF-44E3-9099-C40C66FF867C}">
                  <a14:compatExt spid="_x0000_s15427"/>
                </a:ext>
                <a:ext uri="{FF2B5EF4-FFF2-40B4-BE49-F238E27FC236}">
                  <a16:creationId xmlns:a16="http://schemas.microsoft.com/office/drawing/2014/main" id="{00000000-0008-0000-0300-00004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31</xdr:row>
          <xdr:rowOff>123825</xdr:rowOff>
        </xdr:from>
        <xdr:to>
          <xdr:col>0</xdr:col>
          <xdr:colOff>1133475</xdr:colOff>
          <xdr:row>33</xdr:row>
          <xdr:rowOff>66675</xdr:rowOff>
        </xdr:to>
        <xdr:sp macro="" textlink="">
          <xdr:nvSpPr>
            <xdr:cNvPr id="15428" name="Check Box 68" hidden="1">
              <a:extLst>
                <a:ext uri="{63B3BB69-23CF-44E3-9099-C40C66FF867C}">
                  <a14:compatExt spid="_x0000_s15428"/>
                </a:ext>
                <a:ext uri="{FF2B5EF4-FFF2-40B4-BE49-F238E27FC236}">
                  <a16:creationId xmlns:a16="http://schemas.microsoft.com/office/drawing/2014/main" id="{00000000-0008-0000-0300-00004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32</xdr:row>
          <xdr:rowOff>123825</xdr:rowOff>
        </xdr:from>
        <xdr:to>
          <xdr:col>0</xdr:col>
          <xdr:colOff>1133475</xdr:colOff>
          <xdr:row>34</xdr:row>
          <xdr:rowOff>66675</xdr:rowOff>
        </xdr:to>
        <xdr:sp macro="" textlink="">
          <xdr:nvSpPr>
            <xdr:cNvPr id="15429" name="Check Box 69" hidden="1">
              <a:extLst>
                <a:ext uri="{63B3BB69-23CF-44E3-9099-C40C66FF867C}">
                  <a14:compatExt spid="_x0000_s15429"/>
                </a:ext>
                <a:ext uri="{FF2B5EF4-FFF2-40B4-BE49-F238E27FC236}">
                  <a16:creationId xmlns:a16="http://schemas.microsoft.com/office/drawing/2014/main" id="{00000000-0008-0000-0300-00004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33</xdr:row>
          <xdr:rowOff>123825</xdr:rowOff>
        </xdr:from>
        <xdr:to>
          <xdr:col>0</xdr:col>
          <xdr:colOff>1133475</xdr:colOff>
          <xdr:row>35</xdr:row>
          <xdr:rowOff>66675</xdr:rowOff>
        </xdr:to>
        <xdr:sp macro="" textlink="">
          <xdr:nvSpPr>
            <xdr:cNvPr id="15430" name="Check Box 70" hidden="1">
              <a:extLst>
                <a:ext uri="{63B3BB69-23CF-44E3-9099-C40C66FF867C}">
                  <a14:compatExt spid="_x0000_s15430"/>
                </a:ext>
                <a:ext uri="{FF2B5EF4-FFF2-40B4-BE49-F238E27FC236}">
                  <a16:creationId xmlns:a16="http://schemas.microsoft.com/office/drawing/2014/main" id="{00000000-0008-0000-0300-00004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34</xdr:row>
          <xdr:rowOff>123825</xdr:rowOff>
        </xdr:from>
        <xdr:to>
          <xdr:col>0</xdr:col>
          <xdr:colOff>1133475</xdr:colOff>
          <xdr:row>36</xdr:row>
          <xdr:rowOff>66675</xdr:rowOff>
        </xdr:to>
        <xdr:sp macro="" textlink="">
          <xdr:nvSpPr>
            <xdr:cNvPr id="15431" name="Check Box 71" hidden="1">
              <a:extLst>
                <a:ext uri="{63B3BB69-23CF-44E3-9099-C40C66FF867C}">
                  <a14:compatExt spid="_x0000_s15431"/>
                </a:ext>
                <a:ext uri="{FF2B5EF4-FFF2-40B4-BE49-F238E27FC236}">
                  <a16:creationId xmlns:a16="http://schemas.microsoft.com/office/drawing/2014/main" id="{00000000-0008-0000-0300-00004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35</xdr:row>
          <xdr:rowOff>123825</xdr:rowOff>
        </xdr:from>
        <xdr:to>
          <xdr:col>0</xdr:col>
          <xdr:colOff>1133475</xdr:colOff>
          <xdr:row>37</xdr:row>
          <xdr:rowOff>66675</xdr:rowOff>
        </xdr:to>
        <xdr:sp macro="" textlink="">
          <xdr:nvSpPr>
            <xdr:cNvPr id="15432" name="Check Box 72" hidden="1">
              <a:extLst>
                <a:ext uri="{63B3BB69-23CF-44E3-9099-C40C66FF867C}">
                  <a14:compatExt spid="_x0000_s15432"/>
                </a:ext>
                <a:ext uri="{FF2B5EF4-FFF2-40B4-BE49-F238E27FC236}">
                  <a16:creationId xmlns:a16="http://schemas.microsoft.com/office/drawing/2014/main" id="{00000000-0008-0000-0300-00004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36</xdr:row>
          <xdr:rowOff>123825</xdr:rowOff>
        </xdr:from>
        <xdr:to>
          <xdr:col>0</xdr:col>
          <xdr:colOff>1133475</xdr:colOff>
          <xdr:row>38</xdr:row>
          <xdr:rowOff>66675</xdr:rowOff>
        </xdr:to>
        <xdr:sp macro="" textlink="">
          <xdr:nvSpPr>
            <xdr:cNvPr id="15433" name="Check Box 73" hidden="1">
              <a:extLst>
                <a:ext uri="{63B3BB69-23CF-44E3-9099-C40C66FF867C}">
                  <a14:compatExt spid="_x0000_s15433"/>
                </a:ext>
                <a:ext uri="{FF2B5EF4-FFF2-40B4-BE49-F238E27FC236}">
                  <a16:creationId xmlns:a16="http://schemas.microsoft.com/office/drawing/2014/main" id="{00000000-0008-0000-0300-00004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37</xdr:row>
          <xdr:rowOff>123825</xdr:rowOff>
        </xdr:from>
        <xdr:to>
          <xdr:col>0</xdr:col>
          <xdr:colOff>1133475</xdr:colOff>
          <xdr:row>39</xdr:row>
          <xdr:rowOff>66675</xdr:rowOff>
        </xdr:to>
        <xdr:sp macro="" textlink="">
          <xdr:nvSpPr>
            <xdr:cNvPr id="15434" name="Check Box 74" hidden="1">
              <a:extLst>
                <a:ext uri="{63B3BB69-23CF-44E3-9099-C40C66FF867C}">
                  <a14:compatExt spid="_x0000_s15434"/>
                </a:ext>
                <a:ext uri="{FF2B5EF4-FFF2-40B4-BE49-F238E27FC236}">
                  <a16:creationId xmlns:a16="http://schemas.microsoft.com/office/drawing/2014/main" id="{00000000-0008-0000-0300-00004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38</xdr:row>
          <xdr:rowOff>123825</xdr:rowOff>
        </xdr:from>
        <xdr:to>
          <xdr:col>0</xdr:col>
          <xdr:colOff>1133475</xdr:colOff>
          <xdr:row>40</xdr:row>
          <xdr:rowOff>66675</xdr:rowOff>
        </xdr:to>
        <xdr:sp macro="" textlink="">
          <xdr:nvSpPr>
            <xdr:cNvPr id="15435" name="Check Box 75" hidden="1">
              <a:extLst>
                <a:ext uri="{63B3BB69-23CF-44E3-9099-C40C66FF867C}">
                  <a14:compatExt spid="_x0000_s15435"/>
                </a:ext>
                <a:ext uri="{FF2B5EF4-FFF2-40B4-BE49-F238E27FC236}">
                  <a16:creationId xmlns:a16="http://schemas.microsoft.com/office/drawing/2014/main" id="{00000000-0008-0000-0300-00004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39</xdr:row>
          <xdr:rowOff>123825</xdr:rowOff>
        </xdr:from>
        <xdr:to>
          <xdr:col>0</xdr:col>
          <xdr:colOff>1133475</xdr:colOff>
          <xdr:row>41</xdr:row>
          <xdr:rowOff>66675</xdr:rowOff>
        </xdr:to>
        <xdr:sp macro="" textlink="">
          <xdr:nvSpPr>
            <xdr:cNvPr id="15436" name="Check Box 76" hidden="1">
              <a:extLst>
                <a:ext uri="{63B3BB69-23CF-44E3-9099-C40C66FF867C}">
                  <a14:compatExt spid="_x0000_s15436"/>
                </a:ext>
                <a:ext uri="{FF2B5EF4-FFF2-40B4-BE49-F238E27FC236}">
                  <a16:creationId xmlns:a16="http://schemas.microsoft.com/office/drawing/2014/main" id="{00000000-0008-0000-0300-00004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40</xdr:row>
          <xdr:rowOff>123825</xdr:rowOff>
        </xdr:from>
        <xdr:to>
          <xdr:col>0</xdr:col>
          <xdr:colOff>1133475</xdr:colOff>
          <xdr:row>42</xdr:row>
          <xdr:rowOff>66675</xdr:rowOff>
        </xdr:to>
        <xdr:sp macro="" textlink="">
          <xdr:nvSpPr>
            <xdr:cNvPr id="15437" name="Check Box 77" hidden="1">
              <a:extLst>
                <a:ext uri="{63B3BB69-23CF-44E3-9099-C40C66FF867C}">
                  <a14:compatExt spid="_x0000_s15437"/>
                </a:ext>
                <a:ext uri="{FF2B5EF4-FFF2-40B4-BE49-F238E27FC236}">
                  <a16:creationId xmlns:a16="http://schemas.microsoft.com/office/drawing/2014/main" id="{00000000-0008-0000-0300-00004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41</xdr:row>
          <xdr:rowOff>123825</xdr:rowOff>
        </xdr:from>
        <xdr:to>
          <xdr:col>0</xdr:col>
          <xdr:colOff>1133475</xdr:colOff>
          <xdr:row>43</xdr:row>
          <xdr:rowOff>66675</xdr:rowOff>
        </xdr:to>
        <xdr:sp macro="" textlink="">
          <xdr:nvSpPr>
            <xdr:cNvPr id="15438" name="Check Box 78" hidden="1">
              <a:extLst>
                <a:ext uri="{63B3BB69-23CF-44E3-9099-C40C66FF867C}">
                  <a14:compatExt spid="_x0000_s15438"/>
                </a:ext>
                <a:ext uri="{FF2B5EF4-FFF2-40B4-BE49-F238E27FC236}">
                  <a16:creationId xmlns:a16="http://schemas.microsoft.com/office/drawing/2014/main" id="{00000000-0008-0000-0300-00004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42</xdr:row>
          <xdr:rowOff>123825</xdr:rowOff>
        </xdr:from>
        <xdr:to>
          <xdr:col>0</xdr:col>
          <xdr:colOff>1133475</xdr:colOff>
          <xdr:row>44</xdr:row>
          <xdr:rowOff>66675</xdr:rowOff>
        </xdr:to>
        <xdr:sp macro="" textlink="">
          <xdr:nvSpPr>
            <xdr:cNvPr id="15439" name="Check Box 79" hidden="1">
              <a:extLst>
                <a:ext uri="{63B3BB69-23CF-44E3-9099-C40C66FF867C}">
                  <a14:compatExt spid="_x0000_s15439"/>
                </a:ext>
                <a:ext uri="{FF2B5EF4-FFF2-40B4-BE49-F238E27FC236}">
                  <a16:creationId xmlns:a16="http://schemas.microsoft.com/office/drawing/2014/main" id="{00000000-0008-0000-0300-00004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43</xdr:row>
          <xdr:rowOff>123825</xdr:rowOff>
        </xdr:from>
        <xdr:to>
          <xdr:col>0</xdr:col>
          <xdr:colOff>1133475</xdr:colOff>
          <xdr:row>45</xdr:row>
          <xdr:rowOff>66675</xdr:rowOff>
        </xdr:to>
        <xdr:sp macro="" textlink="">
          <xdr:nvSpPr>
            <xdr:cNvPr id="15440" name="Check Box 80" hidden="1">
              <a:extLst>
                <a:ext uri="{63B3BB69-23CF-44E3-9099-C40C66FF867C}">
                  <a14:compatExt spid="_x0000_s15440"/>
                </a:ext>
                <a:ext uri="{FF2B5EF4-FFF2-40B4-BE49-F238E27FC236}">
                  <a16:creationId xmlns:a16="http://schemas.microsoft.com/office/drawing/2014/main" id="{00000000-0008-0000-0300-00005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44</xdr:row>
          <xdr:rowOff>123825</xdr:rowOff>
        </xdr:from>
        <xdr:to>
          <xdr:col>0</xdr:col>
          <xdr:colOff>1133475</xdr:colOff>
          <xdr:row>46</xdr:row>
          <xdr:rowOff>66675</xdr:rowOff>
        </xdr:to>
        <xdr:sp macro="" textlink="">
          <xdr:nvSpPr>
            <xdr:cNvPr id="15441" name="Check Box 81" hidden="1">
              <a:extLst>
                <a:ext uri="{63B3BB69-23CF-44E3-9099-C40C66FF867C}">
                  <a14:compatExt spid="_x0000_s15441"/>
                </a:ext>
                <a:ext uri="{FF2B5EF4-FFF2-40B4-BE49-F238E27FC236}">
                  <a16:creationId xmlns:a16="http://schemas.microsoft.com/office/drawing/2014/main" id="{00000000-0008-0000-0300-00005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45</xdr:row>
          <xdr:rowOff>123825</xdr:rowOff>
        </xdr:from>
        <xdr:to>
          <xdr:col>0</xdr:col>
          <xdr:colOff>1133475</xdr:colOff>
          <xdr:row>47</xdr:row>
          <xdr:rowOff>66675</xdr:rowOff>
        </xdr:to>
        <xdr:sp macro="" textlink="">
          <xdr:nvSpPr>
            <xdr:cNvPr id="15442" name="Check Box 82" hidden="1">
              <a:extLst>
                <a:ext uri="{63B3BB69-23CF-44E3-9099-C40C66FF867C}">
                  <a14:compatExt spid="_x0000_s15442"/>
                </a:ext>
                <a:ext uri="{FF2B5EF4-FFF2-40B4-BE49-F238E27FC236}">
                  <a16:creationId xmlns:a16="http://schemas.microsoft.com/office/drawing/2014/main" id="{00000000-0008-0000-0300-00005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46</xdr:row>
          <xdr:rowOff>123825</xdr:rowOff>
        </xdr:from>
        <xdr:to>
          <xdr:col>0</xdr:col>
          <xdr:colOff>1133475</xdr:colOff>
          <xdr:row>48</xdr:row>
          <xdr:rowOff>66675</xdr:rowOff>
        </xdr:to>
        <xdr:sp macro="" textlink="">
          <xdr:nvSpPr>
            <xdr:cNvPr id="15443" name="Check Box 83" hidden="1">
              <a:extLst>
                <a:ext uri="{63B3BB69-23CF-44E3-9099-C40C66FF867C}">
                  <a14:compatExt spid="_x0000_s15443"/>
                </a:ext>
                <a:ext uri="{FF2B5EF4-FFF2-40B4-BE49-F238E27FC236}">
                  <a16:creationId xmlns:a16="http://schemas.microsoft.com/office/drawing/2014/main" id="{00000000-0008-0000-0300-00005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47</xdr:row>
          <xdr:rowOff>123825</xdr:rowOff>
        </xdr:from>
        <xdr:to>
          <xdr:col>0</xdr:col>
          <xdr:colOff>1133475</xdr:colOff>
          <xdr:row>49</xdr:row>
          <xdr:rowOff>66675</xdr:rowOff>
        </xdr:to>
        <xdr:sp macro="" textlink="">
          <xdr:nvSpPr>
            <xdr:cNvPr id="15444" name="Check Box 84" hidden="1">
              <a:extLst>
                <a:ext uri="{63B3BB69-23CF-44E3-9099-C40C66FF867C}">
                  <a14:compatExt spid="_x0000_s15444"/>
                </a:ext>
                <a:ext uri="{FF2B5EF4-FFF2-40B4-BE49-F238E27FC236}">
                  <a16:creationId xmlns:a16="http://schemas.microsoft.com/office/drawing/2014/main" id="{00000000-0008-0000-0300-00005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48</xdr:row>
          <xdr:rowOff>123825</xdr:rowOff>
        </xdr:from>
        <xdr:to>
          <xdr:col>0</xdr:col>
          <xdr:colOff>1133475</xdr:colOff>
          <xdr:row>50</xdr:row>
          <xdr:rowOff>66675</xdr:rowOff>
        </xdr:to>
        <xdr:sp macro="" textlink="">
          <xdr:nvSpPr>
            <xdr:cNvPr id="15445" name="Check Box 85" hidden="1">
              <a:extLst>
                <a:ext uri="{63B3BB69-23CF-44E3-9099-C40C66FF867C}">
                  <a14:compatExt spid="_x0000_s15445"/>
                </a:ext>
                <a:ext uri="{FF2B5EF4-FFF2-40B4-BE49-F238E27FC236}">
                  <a16:creationId xmlns:a16="http://schemas.microsoft.com/office/drawing/2014/main" id="{00000000-0008-0000-0300-00005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49</xdr:row>
          <xdr:rowOff>123825</xdr:rowOff>
        </xdr:from>
        <xdr:to>
          <xdr:col>0</xdr:col>
          <xdr:colOff>1133475</xdr:colOff>
          <xdr:row>51</xdr:row>
          <xdr:rowOff>57150</xdr:rowOff>
        </xdr:to>
        <xdr:sp macro="" textlink="">
          <xdr:nvSpPr>
            <xdr:cNvPr id="15446" name="Check Box 86" hidden="1">
              <a:extLst>
                <a:ext uri="{63B3BB69-23CF-44E3-9099-C40C66FF867C}">
                  <a14:compatExt spid="_x0000_s15446"/>
                </a:ext>
                <a:ext uri="{FF2B5EF4-FFF2-40B4-BE49-F238E27FC236}">
                  <a16:creationId xmlns:a16="http://schemas.microsoft.com/office/drawing/2014/main" id="{00000000-0008-0000-0300-00005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50</xdr:row>
          <xdr:rowOff>123825</xdr:rowOff>
        </xdr:from>
        <xdr:to>
          <xdr:col>0</xdr:col>
          <xdr:colOff>1133475</xdr:colOff>
          <xdr:row>52</xdr:row>
          <xdr:rowOff>57150</xdr:rowOff>
        </xdr:to>
        <xdr:sp macro="" textlink="">
          <xdr:nvSpPr>
            <xdr:cNvPr id="15447" name="Check Box 87" hidden="1">
              <a:extLst>
                <a:ext uri="{63B3BB69-23CF-44E3-9099-C40C66FF867C}">
                  <a14:compatExt spid="_x0000_s15447"/>
                </a:ext>
                <a:ext uri="{FF2B5EF4-FFF2-40B4-BE49-F238E27FC236}">
                  <a16:creationId xmlns:a16="http://schemas.microsoft.com/office/drawing/2014/main" id="{00000000-0008-0000-0300-00005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51</xdr:row>
          <xdr:rowOff>123825</xdr:rowOff>
        </xdr:from>
        <xdr:to>
          <xdr:col>0</xdr:col>
          <xdr:colOff>1133475</xdr:colOff>
          <xdr:row>53</xdr:row>
          <xdr:rowOff>57150</xdr:rowOff>
        </xdr:to>
        <xdr:sp macro="" textlink="">
          <xdr:nvSpPr>
            <xdr:cNvPr id="15448" name="Check Box 88" hidden="1">
              <a:extLst>
                <a:ext uri="{63B3BB69-23CF-44E3-9099-C40C66FF867C}">
                  <a14:compatExt spid="_x0000_s15448"/>
                </a:ext>
                <a:ext uri="{FF2B5EF4-FFF2-40B4-BE49-F238E27FC236}">
                  <a16:creationId xmlns:a16="http://schemas.microsoft.com/office/drawing/2014/main" id="{00000000-0008-0000-0300-00005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52</xdr:row>
          <xdr:rowOff>123825</xdr:rowOff>
        </xdr:from>
        <xdr:to>
          <xdr:col>0</xdr:col>
          <xdr:colOff>1133475</xdr:colOff>
          <xdr:row>54</xdr:row>
          <xdr:rowOff>57150</xdr:rowOff>
        </xdr:to>
        <xdr:sp macro="" textlink="">
          <xdr:nvSpPr>
            <xdr:cNvPr id="15449" name="Check Box 89" hidden="1">
              <a:extLst>
                <a:ext uri="{63B3BB69-23CF-44E3-9099-C40C66FF867C}">
                  <a14:compatExt spid="_x0000_s15449"/>
                </a:ext>
                <a:ext uri="{FF2B5EF4-FFF2-40B4-BE49-F238E27FC236}">
                  <a16:creationId xmlns:a16="http://schemas.microsoft.com/office/drawing/2014/main" id="{00000000-0008-0000-0300-00005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53</xdr:row>
          <xdr:rowOff>123825</xdr:rowOff>
        </xdr:from>
        <xdr:to>
          <xdr:col>0</xdr:col>
          <xdr:colOff>1133475</xdr:colOff>
          <xdr:row>55</xdr:row>
          <xdr:rowOff>57150</xdr:rowOff>
        </xdr:to>
        <xdr:sp macro="" textlink="">
          <xdr:nvSpPr>
            <xdr:cNvPr id="15450" name="Check Box 90" hidden="1">
              <a:extLst>
                <a:ext uri="{63B3BB69-23CF-44E3-9099-C40C66FF867C}">
                  <a14:compatExt spid="_x0000_s15450"/>
                </a:ext>
                <a:ext uri="{FF2B5EF4-FFF2-40B4-BE49-F238E27FC236}">
                  <a16:creationId xmlns:a16="http://schemas.microsoft.com/office/drawing/2014/main" id="{00000000-0008-0000-0300-00005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54</xdr:row>
          <xdr:rowOff>123825</xdr:rowOff>
        </xdr:from>
        <xdr:to>
          <xdr:col>0</xdr:col>
          <xdr:colOff>1133475</xdr:colOff>
          <xdr:row>56</xdr:row>
          <xdr:rowOff>57150</xdr:rowOff>
        </xdr:to>
        <xdr:sp macro="" textlink="">
          <xdr:nvSpPr>
            <xdr:cNvPr id="15451" name="Check Box 91" hidden="1">
              <a:extLst>
                <a:ext uri="{63B3BB69-23CF-44E3-9099-C40C66FF867C}">
                  <a14:compatExt spid="_x0000_s15451"/>
                </a:ext>
                <a:ext uri="{FF2B5EF4-FFF2-40B4-BE49-F238E27FC236}">
                  <a16:creationId xmlns:a16="http://schemas.microsoft.com/office/drawing/2014/main" id="{00000000-0008-0000-0300-00005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55</xdr:row>
          <xdr:rowOff>123825</xdr:rowOff>
        </xdr:from>
        <xdr:to>
          <xdr:col>0</xdr:col>
          <xdr:colOff>1133475</xdr:colOff>
          <xdr:row>57</xdr:row>
          <xdr:rowOff>57150</xdr:rowOff>
        </xdr:to>
        <xdr:sp macro="" textlink="">
          <xdr:nvSpPr>
            <xdr:cNvPr id="15452" name="Check Box 92" hidden="1">
              <a:extLst>
                <a:ext uri="{63B3BB69-23CF-44E3-9099-C40C66FF867C}">
                  <a14:compatExt spid="_x0000_s15452"/>
                </a:ext>
                <a:ext uri="{FF2B5EF4-FFF2-40B4-BE49-F238E27FC236}">
                  <a16:creationId xmlns:a16="http://schemas.microsoft.com/office/drawing/2014/main" id="{00000000-0008-0000-0300-00005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56</xdr:row>
          <xdr:rowOff>123825</xdr:rowOff>
        </xdr:from>
        <xdr:to>
          <xdr:col>0</xdr:col>
          <xdr:colOff>1133475</xdr:colOff>
          <xdr:row>58</xdr:row>
          <xdr:rowOff>57150</xdr:rowOff>
        </xdr:to>
        <xdr:sp macro="" textlink="">
          <xdr:nvSpPr>
            <xdr:cNvPr id="15453" name="Check Box 93" hidden="1">
              <a:extLst>
                <a:ext uri="{63B3BB69-23CF-44E3-9099-C40C66FF867C}">
                  <a14:compatExt spid="_x0000_s15453"/>
                </a:ext>
                <a:ext uri="{FF2B5EF4-FFF2-40B4-BE49-F238E27FC236}">
                  <a16:creationId xmlns:a16="http://schemas.microsoft.com/office/drawing/2014/main" id="{00000000-0008-0000-0300-00005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68.xml"/><Relationship Id="rId21" Type="http://schemas.openxmlformats.org/officeDocument/2006/relationships/ctrlProp" Target="../ctrlProps/ctrlProp63.xml"/><Relationship Id="rId42" Type="http://schemas.openxmlformats.org/officeDocument/2006/relationships/ctrlProp" Target="../ctrlProps/ctrlProp84.xml"/><Relationship Id="rId47" Type="http://schemas.openxmlformats.org/officeDocument/2006/relationships/ctrlProp" Target="../ctrlProps/ctrlProp89.xml"/><Relationship Id="rId63" Type="http://schemas.openxmlformats.org/officeDocument/2006/relationships/ctrlProp" Target="../ctrlProps/ctrlProp105.xml"/><Relationship Id="rId68" Type="http://schemas.openxmlformats.org/officeDocument/2006/relationships/ctrlProp" Target="../ctrlProps/ctrlProp110.xml"/><Relationship Id="rId84" Type="http://schemas.openxmlformats.org/officeDocument/2006/relationships/ctrlProp" Target="../ctrlProps/ctrlProp126.xml"/><Relationship Id="rId89" Type="http://schemas.openxmlformats.org/officeDocument/2006/relationships/ctrlProp" Target="../ctrlProps/ctrlProp131.xml"/><Relationship Id="rId16" Type="http://schemas.openxmlformats.org/officeDocument/2006/relationships/ctrlProp" Target="../ctrlProps/ctrlProp58.xml"/><Relationship Id="rId11" Type="http://schemas.openxmlformats.org/officeDocument/2006/relationships/ctrlProp" Target="../ctrlProps/ctrlProp53.xml"/><Relationship Id="rId32" Type="http://schemas.openxmlformats.org/officeDocument/2006/relationships/ctrlProp" Target="../ctrlProps/ctrlProp74.xml"/><Relationship Id="rId37" Type="http://schemas.openxmlformats.org/officeDocument/2006/relationships/ctrlProp" Target="../ctrlProps/ctrlProp79.xml"/><Relationship Id="rId53" Type="http://schemas.openxmlformats.org/officeDocument/2006/relationships/ctrlProp" Target="../ctrlProps/ctrlProp95.xml"/><Relationship Id="rId58" Type="http://schemas.openxmlformats.org/officeDocument/2006/relationships/ctrlProp" Target="../ctrlProps/ctrlProp100.xml"/><Relationship Id="rId74" Type="http://schemas.openxmlformats.org/officeDocument/2006/relationships/ctrlProp" Target="../ctrlProps/ctrlProp116.xml"/><Relationship Id="rId79" Type="http://schemas.openxmlformats.org/officeDocument/2006/relationships/ctrlProp" Target="../ctrlProps/ctrlProp121.xml"/><Relationship Id="rId5" Type="http://schemas.openxmlformats.org/officeDocument/2006/relationships/ctrlProp" Target="../ctrlProps/ctrlProp47.xml"/><Relationship Id="rId90" Type="http://schemas.openxmlformats.org/officeDocument/2006/relationships/ctrlProp" Target="../ctrlProps/ctrlProp132.xml"/><Relationship Id="rId95" Type="http://schemas.openxmlformats.org/officeDocument/2006/relationships/ctrlProp" Target="../ctrlProps/ctrlProp137.xml"/><Relationship Id="rId22" Type="http://schemas.openxmlformats.org/officeDocument/2006/relationships/ctrlProp" Target="../ctrlProps/ctrlProp64.xml"/><Relationship Id="rId27" Type="http://schemas.openxmlformats.org/officeDocument/2006/relationships/ctrlProp" Target="../ctrlProps/ctrlProp69.xml"/><Relationship Id="rId43" Type="http://schemas.openxmlformats.org/officeDocument/2006/relationships/ctrlProp" Target="../ctrlProps/ctrlProp85.xml"/><Relationship Id="rId48" Type="http://schemas.openxmlformats.org/officeDocument/2006/relationships/ctrlProp" Target="../ctrlProps/ctrlProp90.xml"/><Relationship Id="rId64" Type="http://schemas.openxmlformats.org/officeDocument/2006/relationships/ctrlProp" Target="../ctrlProps/ctrlProp106.xml"/><Relationship Id="rId69" Type="http://schemas.openxmlformats.org/officeDocument/2006/relationships/ctrlProp" Target="../ctrlProps/ctrlProp111.xml"/><Relationship Id="rId8" Type="http://schemas.openxmlformats.org/officeDocument/2006/relationships/ctrlProp" Target="../ctrlProps/ctrlProp50.xml"/><Relationship Id="rId51" Type="http://schemas.openxmlformats.org/officeDocument/2006/relationships/ctrlProp" Target="../ctrlProps/ctrlProp93.xml"/><Relationship Id="rId72" Type="http://schemas.openxmlformats.org/officeDocument/2006/relationships/ctrlProp" Target="../ctrlProps/ctrlProp114.xml"/><Relationship Id="rId80" Type="http://schemas.openxmlformats.org/officeDocument/2006/relationships/ctrlProp" Target="../ctrlProps/ctrlProp122.xml"/><Relationship Id="rId85" Type="http://schemas.openxmlformats.org/officeDocument/2006/relationships/ctrlProp" Target="../ctrlProps/ctrlProp127.xml"/><Relationship Id="rId93" Type="http://schemas.openxmlformats.org/officeDocument/2006/relationships/ctrlProp" Target="../ctrlProps/ctrlProp135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54.xml"/><Relationship Id="rId17" Type="http://schemas.openxmlformats.org/officeDocument/2006/relationships/ctrlProp" Target="../ctrlProps/ctrlProp59.xml"/><Relationship Id="rId25" Type="http://schemas.openxmlformats.org/officeDocument/2006/relationships/ctrlProp" Target="../ctrlProps/ctrlProp67.xml"/><Relationship Id="rId33" Type="http://schemas.openxmlformats.org/officeDocument/2006/relationships/ctrlProp" Target="../ctrlProps/ctrlProp75.xml"/><Relationship Id="rId38" Type="http://schemas.openxmlformats.org/officeDocument/2006/relationships/ctrlProp" Target="../ctrlProps/ctrlProp80.xml"/><Relationship Id="rId46" Type="http://schemas.openxmlformats.org/officeDocument/2006/relationships/ctrlProp" Target="../ctrlProps/ctrlProp88.xml"/><Relationship Id="rId59" Type="http://schemas.openxmlformats.org/officeDocument/2006/relationships/ctrlProp" Target="../ctrlProps/ctrlProp101.xml"/><Relationship Id="rId67" Type="http://schemas.openxmlformats.org/officeDocument/2006/relationships/ctrlProp" Target="../ctrlProps/ctrlProp109.xml"/><Relationship Id="rId20" Type="http://schemas.openxmlformats.org/officeDocument/2006/relationships/ctrlProp" Target="../ctrlProps/ctrlProp62.xml"/><Relationship Id="rId41" Type="http://schemas.openxmlformats.org/officeDocument/2006/relationships/ctrlProp" Target="../ctrlProps/ctrlProp83.xml"/><Relationship Id="rId54" Type="http://schemas.openxmlformats.org/officeDocument/2006/relationships/ctrlProp" Target="../ctrlProps/ctrlProp96.xml"/><Relationship Id="rId62" Type="http://schemas.openxmlformats.org/officeDocument/2006/relationships/ctrlProp" Target="../ctrlProps/ctrlProp104.xml"/><Relationship Id="rId70" Type="http://schemas.openxmlformats.org/officeDocument/2006/relationships/ctrlProp" Target="../ctrlProps/ctrlProp112.xml"/><Relationship Id="rId75" Type="http://schemas.openxmlformats.org/officeDocument/2006/relationships/ctrlProp" Target="../ctrlProps/ctrlProp117.xml"/><Relationship Id="rId83" Type="http://schemas.openxmlformats.org/officeDocument/2006/relationships/ctrlProp" Target="../ctrlProps/ctrlProp125.xml"/><Relationship Id="rId88" Type="http://schemas.openxmlformats.org/officeDocument/2006/relationships/ctrlProp" Target="../ctrlProps/ctrlProp130.xml"/><Relationship Id="rId91" Type="http://schemas.openxmlformats.org/officeDocument/2006/relationships/ctrlProp" Target="../ctrlProps/ctrlProp13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8.xml"/><Relationship Id="rId15" Type="http://schemas.openxmlformats.org/officeDocument/2006/relationships/ctrlProp" Target="../ctrlProps/ctrlProp57.xml"/><Relationship Id="rId23" Type="http://schemas.openxmlformats.org/officeDocument/2006/relationships/ctrlProp" Target="../ctrlProps/ctrlProp65.xml"/><Relationship Id="rId28" Type="http://schemas.openxmlformats.org/officeDocument/2006/relationships/ctrlProp" Target="../ctrlProps/ctrlProp70.xml"/><Relationship Id="rId36" Type="http://schemas.openxmlformats.org/officeDocument/2006/relationships/ctrlProp" Target="../ctrlProps/ctrlProp78.xml"/><Relationship Id="rId49" Type="http://schemas.openxmlformats.org/officeDocument/2006/relationships/ctrlProp" Target="../ctrlProps/ctrlProp91.xml"/><Relationship Id="rId57" Type="http://schemas.openxmlformats.org/officeDocument/2006/relationships/ctrlProp" Target="../ctrlProps/ctrlProp99.xml"/><Relationship Id="rId10" Type="http://schemas.openxmlformats.org/officeDocument/2006/relationships/ctrlProp" Target="../ctrlProps/ctrlProp52.xml"/><Relationship Id="rId31" Type="http://schemas.openxmlformats.org/officeDocument/2006/relationships/ctrlProp" Target="../ctrlProps/ctrlProp73.xml"/><Relationship Id="rId44" Type="http://schemas.openxmlformats.org/officeDocument/2006/relationships/ctrlProp" Target="../ctrlProps/ctrlProp86.xml"/><Relationship Id="rId52" Type="http://schemas.openxmlformats.org/officeDocument/2006/relationships/ctrlProp" Target="../ctrlProps/ctrlProp94.xml"/><Relationship Id="rId60" Type="http://schemas.openxmlformats.org/officeDocument/2006/relationships/ctrlProp" Target="../ctrlProps/ctrlProp102.xml"/><Relationship Id="rId65" Type="http://schemas.openxmlformats.org/officeDocument/2006/relationships/ctrlProp" Target="../ctrlProps/ctrlProp107.xml"/><Relationship Id="rId73" Type="http://schemas.openxmlformats.org/officeDocument/2006/relationships/ctrlProp" Target="../ctrlProps/ctrlProp115.xml"/><Relationship Id="rId78" Type="http://schemas.openxmlformats.org/officeDocument/2006/relationships/ctrlProp" Target="../ctrlProps/ctrlProp120.xml"/><Relationship Id="rId81" Type="http://schemas.openxmlformats.org/officeDocument/2006/relationships/ctrlProp" Target="../ctrlProps/ctrlProp123.xml"/><Relationship Id="rId86" Type="http://schemas.openxmlformats.org/officeDocument/2006/relationships/ctrlProp" Target="../ctrlProps/ctrlProp128.xml"/><Relationship Id="rId94" Type="http://schemas.openxmlformats.org/officeDocument/2006/relationships/ctrlProp" Target="../ctrlProps/ctrlProp136.xml"/><Relationship Id="rId4" Type="http://schemas.openxmlformats.org/officeDocument/2006/relationships/ctrlProp" Target="../ctrlProps/ctrlProp46.xml"/><Relationship Id="rId9" Type="http://schemas.openxmlformats.org/officeDocument/2006/relationships/ctrlProp" Target="../ctrlProps/ctrlProp51.xml"/><Relationship Id="rId13" Type="http://schemas.openxmlformats.org/officeDocument/2006/relationships/ctrlProp" Target="../ctrlProps/ctrlProp55.xml"/><Relationship Id="rId18" Type="http://schemas.openxmlformats.org/officeDocument/2006/relationships/ctrlProp" Target="../ctrlProps/ctrlProp60.xml"/><Relationship Id="rId39" Type="http://schemas.openxmlformats.org/officeDocument/2006/relationships/ctrlProp" Target="../ctrlProps/ctrlProp81.xml"/><Relationship Id="rId34" Type="http://schemas.openxmlformats.org/officeDocument/2006/relationships/ctrlProp" Target="../ctrlProps/ctrlProp76.xml"/><Relationship Id="rId50" Type="http://schemas.openxmlformats.org/officeDocument/2006/relationships/ctrlProp" Target="../ctrlProps/ctrlProp92.xml"/><Relationship Id="rId55" Type="http://schemas.openxmlformats.org/officeDocument/2006/relationships/ctrlProp" Target="../ctrlProps/ctrlProp97.xml"/><Relationship Id="rId76" Type="http://schemas.openxmlformats.org/officeDocument/2006/relationships/ctrlProp" Target="../ctrlProps/ctrlProp118.xml"/><Relationship Id="rId7" Type="http://schemas.openxmlformats.org/officeDocument/2006/relationships/ctrlProp" Target="../ctrlProps/ctrlProp49.xml"/><Relationship Id="rId71" Type="http://schemas.openxmlformats.org/officeDocument/2006/relationships/ctrlProp" Target="../ctrlProps/ctrlProp113.xml"/><Relationship Id="rId92" Type="http://schemas.openxmlformats.org/officeDocument/2006/relationships/ctrlProp" Target="../ctrlProps/ctrlProp134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71.xml"/><Relationship Id="rId24" Type="http://schemas.openxmlformats.org/officeDocument/2006/relationships/ctrlProp" Target="../ctrlProps/ctrlProp66.xml"/><Relationship Id="rId40" Type="http://schemas.openxmlformats.org/officeDocument/2006/relationships/ctrlProp" Target="../ctrlProps/ctrlProp82.xml"/><Relationship Id="rId45" Type="http://schemas.openxmlformats.org/officeDocument/2006/relationships/ctrlProp" Target="../ctrlProps/ctrlProp87.xml"/><Relationship Id="rId66" Type="http://schemas.openxmlformats.org/officeDocument/2006/relationships/ctrlProp" Target="../ctrlProps/ctrlProp108.xml"/><Relationship Id="rId87" Type="http://schemas.openxmlformats.org/officeDocument/2006/relationships/ctrlProp" Target="../ctrlProps/ctrlProp129.xml"/><Relationship Id="rId61" Type="http://schemas.openxmlformats.org/officeDocument/2006/relationships/ctrlProp" Target="../ctrlProps/ctrlProp103.xml"/><Relationship Id="rId82" Type="http://schemas.openxmlformats.org/officeDocument/2006/relationships/ctrlProp" Target="../ctrlProps/ctrlProp124.xml"/><Relationship Id="rId19" Type="http://schemas.openxmlformats.org/officeDocument/2006/relationships/ctrlProp" Target="../ctrlProps/ctrlProp61.xml"/><Relationship Id="rId14" Type="http://schemas.openxmlformats.org/officeDocument/2006/relationships/ctrlProp" Target="../ctrlProps/ctrlProp56.xml"/><Relationship Id="rId30" Type="http://schemas.openxmlformats.org/officeDocument/2006/relationships/ctrlProp" Target="../ctrlProps/ctrlProp72.xml"/><Relationship Id="rId35" Type="http://schemas.openxmlformats.org/officeDocument/2006/relationships/ctrlProp" Target="../ctrlProps/ctrlProp77.xml"/><Relationship Id="rId56" Type="http://schemas.openxmlformats.org/officeDocument/2006/relationships/ctrlProp" Target="../ctrlProps/ctrlProp98.xml"/><Relationship Id="rId77" Type="http://schemas.openxmlformats.org/officeDocument/2006/relationships/ctrlProp" Target="../ctrlProps/ctrlProp11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Q649"/>
  <sheetViews>
    <sheetView tabSelected="1" zoomScale="120" zoomScaleNormal="120" workbookViewId="0">
      <selection activeCell="J5" sqref="J5"/>
    </sheetView>
  </sheetViews>
  <sheetFormatPr defaultRowHeight="18.75" x14ac:dyDescent="0.25"/>
  <cols>
    <col min="1" max="1" width="9.140625" style="235" customWidth="1"/>
    <col min="2" max="2" width="10.28515625" style="235" customWidth="1"/>
    <col min="3" max="3" width="10.85546875" style="235" customWidth="1"/>
    <col min="4" max="4" width="11.5703125" style="235" customWidth="1"/>
    <col min="5" max="5" width="0.85546875" style="235" customWidth="1"/>
    <col min="6" max="6" width="11" style="235" customWidth="1"/>
    <col min="7" max="7" width="0.85546875" style="235" customWidth="1"/>
    <col min="8" max="8" width="7.85546875" style="235" customWidth="1"/>
    <col min="9" max="9" width="5.28515625" style="235" customWidth="1"/>
    <col min="10" max="10" width="18.140625" style="235" customWidth="1"/>
    <col min="11" max="11" width="15.28515625" style="234" customWidth="1"/>
    <col min="12" max="12" width="2.7109375" style="234" customWidth="1"/>
    <col min="13" max="13" width="15.28515625" style="234" hidden="1" customWidth="1"/>
    <col min="14" max="14" width="10.85546875" style="235" hidden="1" customWidth="1"/>
    <col min="15" max="15" width="12.42578125" style="235" hidden="1" customWidth="1"/>
    <col min="16" max="16" width="14" style="235" hidden="1" customWidth="1"/>
    <col min="17" max="21" width="9.140625" style="235" hidden="1" customWidth="1"/>
    <col min="22" max="22" width="9.28515625" style="235" hidden="1" customWidth="1"/>
    <col min="23" max="23" width="16.42578125" style="236" hidden="1" customWidth="1"/>
    <col min="24" max="25" width="18.5703125" style="236" hidden="1" customWidth="1"/>
    <col min="26" max="26" width="11.42578125" style="235" hidden="1" customWidth="1"/>
    <col min="27" max="27" width="14.85546875" style="235" hidden="1" customWidth="1"/>
    <col min="28" max="28" width="14" style="235" hidden="1" customWidth="1"/>
    <col min="29" max="29" width="2.42578125" style="235" hidden="1" customWidth="1"/>
    <col min="30" max="30" width="29.140625" style="235" customWidth="1"/>
    <col min="31" max="31" width="51.140625" style="235" customWidth="1"/>
    <col min="32" max="32" width="11.140625" style="235" hidden="1" customWidth="1"/>
    <col min="33" max="33" width="48.85546875" style="235" hidden="1" customWidth="1"/>
    <col min="34" max="34" width="11.5703125" style="235" hidden="1" customWidth="1"/>
    <col min="35" max="36" width="9.140625" style="235" hidden="1" customWidth="1"/>
    <col min="37" max="37" width="9.140625" style="237" hidden="1" customWidth="1"/>
    <col min="38" max="38" width="9.85546875" style="234" hidden="1" customWidth="1"/>
    <col min="39" max="40" width="9.140625" style="235"/>
    <col min="41" max="41" width="12.42578125" style="235" bestFit="1" customWidth="1"/>
    <col min="42" max="16384" width="9.140625" style="235"/>
  </cols>
  <sheetData>
    <row r="1" spans="1:43" s="4" customFormat="1" ht="23.25" x14ac:dyDescent="0.25">
      <c r="A1" s="530" t="s">
        <v>5500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312"/>
      <c r="M1" s="312"/>
      <c r="W1" s="5"/>
      <c r="X1" s="5"/>
      <c r="Y1" s="5"/>
      <c r="AD1" s="313"/>
      <c r="AK1" s="112"/>
      <c r="AL1" s="113"/>
    </row>
    <row r="2" spans="1:43" s="125" customFormat="1" ht="6" customHeight="1" thickBot="1" x14ac:dyDescent="0.3">
      <c r="K2" s="126"/>
      <c r="L2" s="126"/>
      <c r="M2" s="126"/>
      <c r="W2" s="127"/>
      <c r="X2" s="127"/>
      <c r="Y2" s="127"/>
      <c r="AK2" s="128"/>
      <c r="AL2" s="126"/>
    </row>
    <row r="3" spans="1:43" s="6" customFormat="1" ht="14.25" thickTop="1" thickBot="1" x14ac:dyDescent="0.3">
      <c r="A3" s="527" t="s">
        <v>2561</v>
      </c>
      <c r="B3" s="528"/>
      <c r="C3" s="528"/>
      <c r="D3" s="528"/>
      <c r="E3" s="528"/>
      <c r="F3" s="528"/>
      <c r="G3" s="528"/>
      <c r="H3" s="528"/>
      <c r="I3" s="528"/>
      <c r="J3" s="528"/>
      <c r="K3" s="529"/>
      <c r="L3" s="163"/>
      <c r="M3" s="163"/>
      <c r="V3" s="6" t="s">
        <v>43</v>
      </c>
      <c r="W3" s="7" t="s">
        <v>28</v>
      </c>
      <c r="X3" s="7" t="s">
        <v>2292</v>
      </c>
      <c r="Y3" s="7" t="s">
        <v>2119</v>
      </c>
      <c r="Z3" s="6" t="s">
        <v>31</v>
      </c>
      <c r="AA3" s="6" t="s">
        <v>48</v>
      </c>
      <c r="AB3" s="6" t="s">
        <v>32</v>
      </c>
      <c r="AE3" s="481" t="s">
        <v>2306</v>
      </c>
      <c r="AF3" s="482"/>
      <c r="AG3" s="482"/>
      <c r="AH3" s="482"/>
      <c r="AI3" s="482"/>
      <c r="AJ3" s="482"/>
      <c r="AK3" s="482"/>
      <c r="AL3" s="482"/>
      <c r="AM3" s="482"/>
      <c r="AN3" s="482"/>
      <c r="AO3" s="483"/>
      <c r="AP3" s="328"/>
    </row>
    <row r="4" spans="1:43" s="6" customFormat="1" ht="13.5" thickBot="1" x14ac:dyDescent="0.3">
      <c r="A4" s="555" t="s">
        <v>1</v>
      </c>
      <c r="B4" s="556"/>
      <c r="C4" s="556"/>
      <c r="D4" s="556"/>
      <c r="E4" s="556"/>
      <c r="F4" s="556"/>
      <c r="G4" s="556"/>
      <c r="H4" s="556"/>
      <c r="I4" s="557"/>
      <c r="J4" s="129" t="s">
        <v>20</v>
      </c>
      <c r="K4" s="130" t="s">
        <v>21</v>
      </c>
      <c r="L4" s="131"/>
      <c r="M4" s="131"/>
      <c r="O4" s="6" t="s">
        <v>26</v>
      </c>
      <c r="P4" s="132" t="str">
        <f ca="1">IF(J43&lt;&gt;"",J43,"")</f>
        <v/>
      </c>
      <c r="S4" s="16">
        <v>70</v>
      </c>
      <c r="T4" s="91">
        <v>27.4</v>
      </c>
      <c r="U4" s="91"/>
      <c r="V4" s="133" t="str">
        <f>IF(J25&lt;&gt;"",J25,"")</f>
        <v/>
      </c>
      <c r="W4" s="7" t="e">
        <f ca="1">IF(V4&gt;=$P$8,IF(V4=$J$45,($J$43-$J$44)*(1+$P$5)^$P$6-($P$7*((1+$P$5)^$P$6-1)/$P$5),$J$43*(1+$P$5)^$P$6-($P$7*((1+$P$5)^$P$6-1)/$P$5)),IF(V4=$J$45,($J$43-$J$44)*POWER(1+($P$5/$P$6),($P$6*$P$9)),$J$43*POWER(1+($P$5/$P$6),($P$6*$P$9))))</f>
        <v>#VALUE!</v>
      </c>
      <c r="X4" s="7" t="e">
        <f ca="1">IF(V4&lt;72,0,(P4/VLOOKUP(V4,$S$4:$T$49,2,FALSE))-'TSP Annual Balance After Retire'!D14)</f>
        <v>#VALUE!</v>
      </c>
      <c r="Y4" s="7" t="e">
        <f ca="1">W4-X4</f>
        <v>#VALUE!</v>
      </c>
      <c r="Z4" s="16" t="e">
        <f ca="1">IF(W4&gt;0,0,1)</f>
        <v>#VALUE!</v>
      </c>
      <c r="AA4" s="7" t="e">
        <f ca="1">P4*$P$5</f>
        <v>#VALUE!</v>
      </c>
      <c r="AB4" s="6">
        <f ca="1">INDEX(V4:V104,MATCH(1,Z4:Z104,0),1)</f>
        <v>0</v>
      </c>
      <c r="AE4" s="325"/>
      <c r="AF4" s="134"/>
      <c r="AG4" s="134"/>
      <c r="AH4" s="134"/>
      <c r="AI4" s="134"/>
      <c r="AJ4" s="134"/>
      <c r="AK4" s="135"/>
      <c r="AL4" s="136"/>
      <c r="AM4" s="255" t="s">
        <v>2304</v>
      </c>
      <c r="AN4" s="255" t="s">
        <v>2305</v>
      </c>
      <c r="AO4" s="255" t="s">
        <v>2308</v>
      </c>
      <c r="AP4" s="328"/>
    </row>
    <row r="5" spans="1:43" s="6" customFormat="1" ht="15.75" customHeight="1" thickBot="1" x14ac:dyDescent="0.3">
      <c r="A5" s="546" t="s">
        <v>2798</v>
      </c>
      <c r="B5" s="547"/>
      <c r="C5" s="547"/>
      <c r="D5" s="547"/>
      <c r="E5" s="547"/>
      <c r="F5" s="547"/>
      <c r="G5" s="547"/>
      <c r="H5" s="547"/>
      <c r="I5" s="548"/>
      <c r="J5" s="137"/>
      <c r="K5" s="138"/>
      <c r="L5" s="139"/>
      <c r="M5" s="139"/>
      <c r="O5" s="6" t="s">
        <v>29</v>
      </c>
      <c r="P5" s="140" t="str">
        <f>IF(J48&lt;&gt;"",J48,"")</f>
        <v/>
      </c>
      <c r="S5" s="16">
        <v>71</v>
      </c>
      <c r="T5" s="91">
        <v>26.5</v>
      </c>
      <c r="U5" s="91"/>
      <c r="V5" s="133" t="str">
        <f>IF(V4&lt;&gt;"",V4+1,"")</f>
        <v/>
      </c>
      <c r="W5" s="7" t="e">
        <f ca="1">IF(V5&gt;=$P$8,IF(V5=$J$45,(W4-$J$44)*(1+$P$5)^$P$6-(('TSP Annual Balance After Retire'!D15+'TSP Annual Balance After Retire'!E15)*((1+$P$5)^$P$6-1)/$P$5),W4*(1+$P$5)^$P$6-(('TSP Annual Balance After Retire'!D15+'TSP Annual Balance After Retire'!E15)*((1+$P$5)^$P$6-1)/$P$5)),IF(V5=$J$45,(W4-$J$44)*POWER(1+($P$5/$P$6),($P$6*$P$9)),W4*POWER(1+($P$5/$P$6),($P$6*$P$9))))</f>
        <v>#VALUE!</v>
      </c>
      <c r="X5" s="7" t="e">
        <f ca="1">IF(V5&lt;72,0,(W4/VLOOKUP(V5,$S$4:$T$49,2,FALSE))-'TSP Annual Balance After Retire'!D15)</f>
        <v>#VALUE!</v>
      </c>
      <c r="Y5" s="7" t="e">
        <f t="shared" ref="Y5:Y33" ca="1" si="0">W5-X5</f>
        <v>#VALUE!</v>
      </c>
      <c r="Z5" s="16" t="e">
        <f t="shared" ref="Z5:Z44" ca="1" si="1">IF(W5&gt;0,0,1)</f>
        <v>#VALUE!</v>
      </c>
      <c r="AA5" s="7" t="e">
        <f ca="1">W4*$P$5</f>
        <v>#VALUE!</v>
      </c>
      <c r="AE5" s="326" t="s">
        <v>5498</v>
      </c>
      <c r="AF5" s="141"/>
      <c r="AG5" s="141"/>
      <c r="AH5" s="141"/>
      <c r="AI5" s="141"/>
      <c r="AJ5" s="141"/>
      <c r="AK5" s="142"/>
      <c r="AL5" s="143"/>
      <c r="AM5" s="144">
        <f>DATEDIF(J5,K5,"Y")</f>
        <v>0</v>
      </c>
      <c r="AN5" s="144">
        <f>DATEDIF(J5,K5,"YM")</f>
        <v>0</v>
      </c>
      <c r="AO5" s="145">
        <f>IF(AND(J5&lt;&gt;"",K5&lt;&gt;""),DATEDIF(J5,K5,"MD"),0)</f>
        <v>0</v>
      </c>
      <c r="AP5" s="328"/>
    </row>
    <row r="6" spans="1:43" s="6" customFormat="1" ht="13.5" thickBot="1" x14ac:dyDescent="0.3">
      <c r="A6" s="549" t="s">
        <v>3060</v>
      </c>
      <c r="B6" s="550"/>
      <c r="C6" s="550"/>
      <c r="D6" s="550"/>
      <c r="E6" s="550"/>
      <c r="F6" s="550"/>
      <c r="G6" s="550"/>
      <c r="H6" s="550"/>
      <c r="I6" s="551"/>
      <c r="J6" s="362"/>
      <c r="K6" s="363"/>
      <c r="L6" s="131"/>
      <c r="M6" s="131"/>
      <c r="O6" s="6" t="s">
        <v>27</v>
      </c>
      <c r="P6" s="6">
        <v>1</v>
      </c>
      <c r="S6" s="16">
        <v>72</v>
      </c>
      <c r="T6" s="91">
        <v>25.6</v>
      </c>
      <c r="U6" s="91"/>
      <c r="V6" s="133" t="str">
        <f t="shared" ref="V6:V48" si="2">IF(V5&lt;&gt;"",V5+1,"")</f>
        <v/>
      </c>
      <c r="W6" s="7" t="e">
        <f ca="1">IF(V6&gt;=$P$8,IF(V6=$J$45,(W5-$J$44)*(1+$P$5)^$P$6-(('TSP Annual Balance After Retire'!D16+'TSP Annual Balance After Retire'!E16)*((1+$P$5)^$P$6-1)/$P$5),W5*(1+$P$5)^$P$6-(('TSP Annual Balance After Retire'!D16+'TSP Annual Balance After Retire'!E16)*((1+$P$5)^$P$6-1)/$P$5)),IF(V6=$J$45,(W5-$J$44)*POWER(1+($P$5/$P$6),($P$6*$P$9)),W5*POWER(1+($P$5/$P$6),($P$6*$P$9))))</f>
        <v>#VALUE!</v>
      </c>
      <c r="X6" s="7" t="e">
        <f ca="1">IF(V6&lt;72,0,(W5/VLOOKUP(V6,$S$4:$T$49,2,FALSE))-'TSP Annual Balance After Retire'!D16)</f>
        <v>#VALUE!</v>
      </c>
      <c r="Y6" s="7" t="e">
        <f t="shared" ca="1" si="0"/>
        <v>#VALUE!</v>
      </c>
      <c r="Z6" s="16" t="e">
        <f t="shared" ca="1" si="1"/>
        <v>#VALUE!</v>
      </c>
      <c r="AA6" s="7" t="e">
        <f t="shared" ref="AA6:AA69" ca="1" si="3">W5*$P$5</f>
        <v>#VALUE!</v>
      </c>
      <c r="AE6" s="149"/>
      <c r="AF6" s="141"/>
      <c r="AG6" s="141"/>
      <c r="AH6" s="141"/>
      <c r="AI6" s="141"/>
      <c r="AJ6" s="141"/>
      <c r="AK6" s="142"/>
      <c r="AL6" s="143"/>
      <c r="AM6" s="149"/>
      <c r="AN6" s="149"/>
      <c r="AO6" s="149"/>
      <c r="AP6" s="328"/>
    </row>
    <row r="7" spans="1:43" s="6" customFormat="1" ht="13.5" thickBot="1" x14ac:dyDescent="0.3">
      <c r="A7" s="540" t="s">
        <v>2564</v>
      </c>
      <c r="B7" s="541"/>
      <c r="C7" s="541"/>
      <c r="D7" s="541"/>
      <c r="E7" s="541"/>
      <c r="F7" s="541"/>
      <c r="G7" s="541"/>
      <c r="H7" s="541"/>
      <c r="I7" s="542"/>
      <c r="J7" s="147"/>
      <c r="K7" s="319"/>
      <c r="L7" s="148"/>
      <c r="M7" s="148"/>
      <c r="O7" s="6" t="s">
        <v>30</v>
      </c>
      <c r="P7" s="7" t="str">
        <f>IF(J46&lt;&gt;"",J46,"")</f>
        <v/>
      </c>
      <c r="S7" s="16">
        <v>73</v>
      </c>
      <c r="T7" s="91">
        <v>24.7</v>
      </c>
      <c r="U7" s="91"/>
      <c r="V7" s="133" t="str">
        <f t="shared" si="2"/>
        <v/>
      </c>
      <c r="W7" s="7" t="e">
        <f ca="1">IF(V7&gt;=$P$8,IF(V7=$J$45,(W6-$J$44)*(1+$P$5)^$P$6-(('TSP Annual Balance After Retire'!D17+'TSP Annual Balance After Retire'!E17)*((1+$P$5)^$P$6-1)/$P$5),W6*(1+$P$5)^$P$6-(('TSP Annual Balance After Retire'!D17+'TSP Annual Balance After Retire'!E17)*((1+$P$5)^$P$6-1)/$P$5)),IF(V7=$J$45,(W6-$J$44)*POWER(1+($P$5/$P$6),($P$6*$P$9)),W6*POWER(1+($P$5/$P$6),($P$6*$P$9))))</f>
        <v>#VALUE!</v>
      </c>
      <c r="X7" s="7" t="e">
        <f ca="1">IF(V7&lt;72,0,(W6/VLOOKUP(V7,$S$4:$T$49,2,FALSE))-'TSP Annual Balance After Retire'!D17)</f>
        <v>#VALUE!</v>
      </c>
      <c r="Y7" s="7" t="e">
        <f t="shared" ca="1" si="0"/>
        <v>#VALUE!</v>
      </c>
      <c r="Z7" s="16" t="e">
        <f t="shared" ca="1" si="1"/>
        <v>#VALUE!</v>
      </c>
      <c r="AA7" s="7" t="e">
        <f t="shared" ca="1" si="3"/>
        <v>#VALUE!</v>
      </c>
      <c r="AE7" s="342" t="s">
        <v>2794</v>
      </c>
      <c r="AF7" s="141"/>
      <c r="AG7" s="141"/>
      <c r="AH7" s="141"/>
      <c r="AI7" s="141"/>
      <c r="AJ7" s="141"/>
      <c r="AK7" s="142"/>
      <c r="AL7" s="143"/>
      <c r="AM7" s="343">
        <f>DATEDIF(J6,K6,"Y")</f>
        <v>0</v>
      </c>
      <c r="AN7" s="343">
        <f>DATEDIF(J6,K6,"YM")</f>
        <v>0</v>
      </c>
      <c r="AO7" s="343">
        <f>DATEDIF(J6,K6,"MD")</f>
        <v>0</v>
      </c>
      <c r="AP7" s="361"/>
    </row>
    <row r="8" spans="1:43" s="6" customFormat="1" ht="13.5" thickBot="1" x14ac:dyDescent="0.3">
      <c r="A8" s="558" t="s">
        <v>5497</v>
      </c>
      <c r="B8" s="559"/>
      <c r="C8" s="559"/>
      <c r="D8" s="559"/>
      <c r="E8" s="559"/>
      <c r="F8" s="559"/>
      <c r="G8" s="559"/>
      <c r="H8" s="559"/>
      <c r="I8" s="560"/>
      <c r="J8" s="150" t="str">
        <f>IF(AND(J5&lt;&gt;"",K5&lt;&gt;""),IF(AND(J6="",K6=""),DATEDIF(J5,K5,"Y"),IF(DATEDIF(J5,K5,"YM")+DATEDIF(J6,K6,"YM")&gt;12,DATEDIF(J5,K5,"Y")+DATEDIF(J6,K6,"Y")+1,DATEDIF(J5,K5,"Y")+DATEDIF(J6,K6,"Y"))),"")</f>
        <v/>
      </c>
      <c r="K8" s="151" t="str">
        <f>IF(AND(J5&lt;&gt;"",K5&lt;&gt;""),IF(AND(J6="",K6=""),DATEDIF(J5,K5,"ym"),IF(DATEDIF(J5,K5,"YM")+DATEDIF(J6,K6,"YM")&gt;12,DATEDIF(J5,K5,"YM")+DATEDIF(J6,K6,"YM")-12,DATEDIF(J5,K5,"YM")+DATEDIF(J6,K6,"YM"))),"")</f>
        <v/>
      </c>
      <c r="L8" s="152"/>
      <c r="M8" s="152"/>
      <c r="O8" s="6" t="s">
        <v>47</v>
      </c>
      <c r="P8" s="153">
        <f>J47</f>
        <v>0</v>
      </c>
      <c r="S8" s="16">
        <v>74</v>
      </c>
      <c r="T8" s="91">
        <v>23.8</v>
      </c>
      <c r="U8" s="91"/>
      <c r="V8" s="133" t="str">
        <f t="shared" si="2"/>
        <v/>
      </c>
      <c r="W8" s="7" t="e">
        <f ca="1">IF(V8&gt;=$P$8,IF(V8=$J$45,(W7-$J$44)*(1+$P$5)^$P$6-(('TSP Annual Balance After Retire'!D18+'TSP Annual Balance After Retire'!E18)*((1+$P$5)^$P$6-1)/$P$5),W7*(1+$P$5)^$P$6-(('TSP Annual Balance After Retire'!D18+'TSP Annual Balance After Retire'!E18)*((1+$P$5)^$P$6-1)/$P$5)),IF(V8=$J$45,(W7-$J$44)*POWER(1+($P$5/$P$6),($P$6*$P$9)),W7*POWER(1+($P$5/$P$6),($P$6*$P$9))))</f>
        <v>#VALUE!</v>
      </c>
      <c r="X8" s="7" t="e">
        <f ca="1">IF(V8&lt;72,0,(W7/VLOOKUP(V8,$S$4:$T$49,2,FALSE))-'TSP Annual Balance After Retire'!D18)</f>
        <v>#VALUE!</v>
      </c>
      <c r="Y8" s="7" t="e">
        <f t="shared" ca="1" si="0"/>
        <v>#VALUE!</v>
      </c>
      <c r="Z8" s="16" t="e">
        <f t="shared" ca="1" si="1"/>
        <v>#VALUE!</v>
      </c>
      <c r="AA8" s="7" t="e">
        <f t="shared" ca="1" si="3"/>
        <v>#VALUE!</v>
      </c>
      <c r="AE8" s="326" t="str">
        <f>CONCATENATE("OPM Hours of SL Credit (",J12," hrs) ","Divided by 5.8:")</f>
        <v>OPM Hours of SL Credit ( hrs) Divided by 5.8:</v>
      </c>
      <c r="AF8" s="141"/>
      <c r="AG8" s="141"/>
      <c r="AH8" s="141"/>
      <c r="AI8" s="141"/>
      <c r="AJ8" s="141"/>
      <c r="AK8" s="142"/>
      <c r="AL8" s="143"/>
      <c r="AM8" s="149"/>
      <c r="AN8" s="149"/>
      <c r="AO8" s="344">
        <f>IF(J12&lt;&gt;"",J12/5.8,0)</f>
        <v>0</v>
      </c>
      <c r="AP8" s="224" t="e">
        <f>IF(J12&gt;=2087,(J12-2087),J12)</f>
        <v>#VALUE!</v>
      </c>
    </row>
    <row r="9" spans="1:43" s="6" customFormat="1" ht="14.25" customHeight="1" thickBot="1" x14ac:dyDescent="0.3">
      <c r="A9" s="473"/>
      <c r="B9" s="471"/>
      <c r="C9" s="471"/>
      <c r="D9" s="471"/>
      <c r="E9" s="471"/>
      <c r="H9" s="472"/>
      <c r="I9" s="474"/>
      <c r="J9" s="366" t="s">
        <v>2797</v>
      </c>
      <c r="K9" s="359" t="str">
        <f>IF(AND(J5&lt;&gt;"",K5&lt;&gt;"",J7&lt;&gt;""),IF(J25&lt;62,(J8+(K8/12))*0.01,IF(AND((K5-J5)+AO7&gt;=7300,J25&gt;=62),(J8+(K8/12))*0.011,(J8+(K8/12))*0.01)),"")</f>
        <v/>
      </c>
      <c r="L9" s="348"/>
      <c r="M9" s="349"/>
      <c r="N9" s="349"/>
      <c r="O9" s="349" t="s">
        <v>3055</v>
      </c>
      <c r="P9" s="349">
        <v>1</v>
      </c>
      <c r="Q9" s="349"/>
      <c r="R9" s="349"/>
      <c r="S9" s="16">
        <v>75</v>
      </c>
      <c r="T9" s="479">
        <v>22.9</v>
      </c>
      <c r="U9" s="349"/>
      <c r="V9" s="133" t="str">
        <f t="shared" si="2"/>
        <v/>
      </c>
      <c r="W9" s="7" t="e">
        <f ca="1">IF(V9&gt;=$P$8,IF(V9=$J$45,(W8-$J$44)*(1+$P$5)^$P$6-(('TSP Annual Balance After Retire'!D19+'TSP Annual Balance After Retire'!E19)*((1+$P$5)^$P$6-1)/$P$5),W8*(1+$P$5)^$P$6-(('TSP Annual Balance After Retire'!D19+'TSP Annual Balance After Retire'!E19)*((1+$P$5)^$P$6-1)/$P$5)),IF(V9=$J$45,(W8-$J$44)*POWER(1+($P$5/$P$6),($P$6*$P$9)),W8*POWER(1+($P$5/$P$6),($P$6*$P$9))))</f>
        <v>#VALUE!</v>
      </c>
      <c r="X9" s="7" t="e">
        <f ca="1">IF(V9&lt;72,0,(W8/VLOOKUP(V9,$S$4:$T$49,2,FALSE))-'TSP Annual Balance After Retire'!D19)</f>
        <v>#VALUE!</v>
      </c>
      <c r="Y9" s="7" t="e">
        <f t="shared" ref="Y9" ca="1" si="4">W9-X9</f>
        <v>#VALUE!</v>
      </c>
      <c r="Z9" s="16" t="e">
        <f t="shared" ref="Z9" ca="1" si="5">IF(W9&gt;0,0,1)</f>
        <v>#VALUE!</v>
      </c>
      <c r="AA9" s="7" t="e">
        <f t="shared" ref="AA9" ca="1" si="6">W8*$P$5</f>
        <v>#VALUE!</v>
      </c>
      <c r="AB9" s="349"/>
      <c r="AC9" s="349"/>
      <c r="AD9" s="475" t="str">
        <f>IF(AND((K5-J5)+AO7&gt;=7300,J25&gt;=62),"&lt;--- Service Credit of 1.1% per year","")</f>
        <v/>
      </c>
      <c r="AE9" s="326" t="s">
        <v>2800</v>
      </c>
      <c r="AF9" s="156"/>
      <c r="AG9" s="156"/>
      <c r="AH9" s="156"/>
      <c r="AI9" s="156"/>
      <c r="AJ9" s="156"/>
      <c r="AK9" s="157"/>
      <c r="AL9" s="158"/>
      <c r="AM9" s="154">
        <f>IF(J12&lt;&gt;"",IF(J12&gt;=2087,1,0),0)</f>
        <v>0</v>
      </c>
      <c r="AN9" s="346">
        <f>IF(J12&lt;&gt;"",VLOOKUP(1,'SL Conversion Chart'!A4:E363,4,FALSE),0)</f>
        <v>0</v>
      </c>
      <c r="AO9" s="347">
        <f>IF(J12&lt;&gt;"",VLOOKUP(1,'SL Conversion Chart'!A4:E363,5,FALSE),0)</f>
        <v>0</v>
      </c>
      <c r="AP9" s="361"/>
    </row>
    <row r="10" spans="1:43" s="6" customFormat="1" ht="15.75" customHeight="1" thickBot="1" x14ac:dyDescent="0.3">
      <c r="A10" s="473"/>
      <c r="B10" s="471"/>
      <c r="C10" s="471"/>
      <c r="D10" s="471"/>
      <c r="E10" s="471"/>
      <c r="H10" s="472"/>
      <c r="I10" s="474"/>
      <c r="J10" s="160" t="s">
        <v>22</v>
      </c>
      <c r="K10" s="130" t="s">
        <v>0</v>
      </c>
      <c r="L10" s="131"/>
      <c r="M10" s="131"/>
      <c r="O10" s="133"/>
      <c r="S10" s="16">
        <v>76</v>
      </c>
      <c r="T10" s="91">
        <v>22</v>
      </c>
      <c r="U10" s="91"/>
      <c r="V10" s="133" t="str">
        <f t="shared" si="2"/>
        <v/>
      </c>
      <c r="W10" s="7" t="e">
        <f ca="1">IF(V10&gt;=$P$8,IF(V10=$J$45,(W9-$J$44)*(1+$P$5)^$P$6-(('TSP Annual Balance After Retire'!D20+'TSP Annual Balance After Retire'!E20)*((1+$P$5)^$P$6-1)/$P$5),W9*(1+$P$5)^$P$6-(('TSP Annual Balance After Retire'!D20+'TSP Annual Balance After Retire'!E20)*((1+$P$5)^$P$6-1)/$P$5)),IF(V10=$J$45,(W9-$J$44)*POWER(1+($P$5/$P$6),($P$6*$P$9)),W9*POWER(1+($P$5/$P$6),($P$6*$P$9))))</f>
        <v>#VALUE!</v>
      </c>
      <c r="X10" s="7" t="e">
        <f ca="1">IF(V10&lt;72,0,(W9/VLOOKUP(V10,$S$4:$T$49,2,FALSE))-'TSP Annual Balance After Retire'!D20)</f>
        <v>#VALUE!</v>
      </c>
      <c r="Y10" s="7" t="e">
        <f t="shared" ca="1" si="0"/>
        <v>#VALUE!</v>
      </c>
      <c r="Z10" s="16" t="e">
        <f t="shared" ca="1" si="1"/>
        <v>#VALUE!</v>
      </c>
      <c r="AA10" s="7" t="e">
        <f t="shared" ca="1" si="3"/>
        <v>#VALUE!</v>
      </c>
      <c r="AE10" s="327" t="s">
        <v>2799</v>
      </c>
      <c r="AK10" s="16"/>
      <c r="AL10" s="91"/>
      <c r="AM10" s="159">
        <f>IF(AND(J5&lt;&gt;"",K5&lt;&gt;""),AM5+AM6+AM7+AM9+AN16,0)</f>
        <v>0</v>
      </c>
      <c r="AN10" s="159">
        <f>IF(AND(J5&lt;&gt;"",K5&lt;&gt;""),IF(AO13&gt;=90,IF(AN13&gt;=36,AN13-36,IF(AN13&gt;=24,AN13-24,IF(AN13&gt;=12,AN13-12,AN13))),IF(AO13&gt;=60,IF(AN13&gt;=36,AN13-36,IF(AN13&gt;=24,AN13-24,IF(AN13&gt;=12,AN13-12,AN13))),IF(AO13&gt;=30,IF(AN13&gt;=36,AN13-36,IF(AN13&gt;=24,AN13-24,IF(AN13&gt;=12,AN13-12,AN13))),AN13-(12*AN16)))),0)</f>
        <v>0</v>
      </c>
      <c r="AO10" s="345">
        <f>IF(AND(J5&lt;&gt;"",K5&lt;&gt;""),IF((AO5+AO6+AO7+AO9)&gt;=90,(AO5+AO6+AO7+AO9)-90,IF((AO5+AO6+AO7+AO9)&gt;=60,(AO5+AO6+AO7+AO9)-60,IF((AO5+AO6+AO7+AO9)&gt;=30,(AO5+AO6+AO7+AO9)-30,(AO5+AO6+AO7+AO9)))),0)</f>
        <v>0</v>
      </c>
    </row>
    <row r="11" spans="1:43" s="6" customFormat="1" ht="13.5" thickBot="1" x14ac:dyDescent="0.3">
      <c r="A11" s="502" t="s">
        <v>108</v>
      </c>
      <c r="B11" s="503"/>
      <c r="C11" s="503"/>
      <c r="D11" s="503"/>
      <c r="E11" s="503"/>
      <c r="F11" s="503"/>
      <c r="G11" s="503"/>
      <c r="H11" s="503"/>
      <c r="I11" s="564"/>
      <c r="J11" s="161"/>
      <c r="K11" s="162"/>
      <c r="L11" s="163"/>
      <c r="M11" s="163"/>
      <c r="N11" s="16" t="s">
        <v>5490</v>
      </c>
      <c r="O11" s="453" t="s">
        <v>5491</v>
      </c>
      <c r="P11" s="164" t="s">
        <v>5493</v>
      </c>
      <c r="Q11" s="6" t="s">
        <v>5494</v>
      </c>
      <c r="S11" s="16">
        <v>77</v>
      </c>
      <c r="T11" s="91">
        <v>21.2</v>
      </c>
      <c r="U11" s="91"/>
      <c r="V11" s="133" t="str">
        <f t="shared" si="2"/>
        <v/>
      </c>
      <c r="W11" s="7" t="e">
        <f ca="1">IF(V11&gt;=$P$8,IF(V11=$J$45,(W10-$J$44)*(1+$P$5)^$P$6-(('TSP Annual Balance After Retire'!D21+'TSP Annual Balance After Retire'!E21)*((1+$P$5)^$P$6-1)/$P$5),W10*(1+$P$5)^$P$6-(('TSP Annual Balance After Retire'!D21+'TSP Annual Balance After Retire'!E21)*((1+$P$5)^$P$6-1)/$P$5)),IF(V11=$J$45,(W10-$J$44)*POWER(1+($P$5/$P$6),($P$6*$P$9)),W10*POWER(1+($P$5/$P$6),($P$6*$P$9))))</f>
        <v>#VALUE!</v>
      </c>
      <c r="X11" s="7" t="e">
        <f ca="1">IF(V11&lt;72,0,(W10/VLOOKUP(V11,$S$4:$T$49,2,FALSE))-'TSP Annual Balance After Retire'!D21)</f>
        <v>#VALUE!</v>
      </c>
      <c r="Y11" s="7" t="e">
        <f t="shared" ca="1" si="0"/>
        <v>#VALUE!</v>
      </c>
      <c r="Z11" s="16" t="e">
        <f t="shared" ca="1" si="1"/>
        <v>#VALUE!</v>
      </c>
      <c r="AA11" s="7" t="e">
        <f t="shared" ca="1" si="3"/>
        <v>#VALUE!</v>
      </c>
      <c r="AK11" s="16"/>
      <c r="AL11" s="91"/>
      <c r="AM11" s="224"/>
      <c r="AN11" s="224"/>
      <c r="AO11" s="224"/>
    </row>
    <row r="12" spans="1:43" s="6" customFormat="1" ht="13.5" thickBot="1" x14ac:dyDescent="0.3">
      <c r="A12" s="561" t="s">
        <v>109</v>
      </c>
      <c r="B12" s="562"/>
      <c r="C12" s="562"/>
      <c r="D12" s="562"/>
      <c r="E12" s="562"/>
      <c r="F12" s="562"/>
      <c r="G12" s="562"/>
      <c r="H12" s="562"/>
      <c r="I12" s="563"/>
      <c r="J12" s="165" t="str">
        <f>IF(J11&lt;&gt;"",J11+('SL Calculations'!C968*4),"")</f>
        <v/>
      </c>
      <c r="K12" s="166" t="str">
        <f>IF(J12&lt;&gt;"",(AM9+(AN9*0.0833))/100,"")</f>
        <v/>
      </c>
      <c r="L12" s="155"/>
      <c r="M12" s="155"/>
      <c r="N12" s="16"/>
      <c r="O12" s="16"/>
      <c r="P12" s="164"/>
      <c r="S12" s="16">
        <v>78</v>
      </c>
      <c r="T12" s="91">
        <v>20.3</v>
      </c>
      <c r="U12" s="91"/>
      <c r="V12" s="133" t="str">
        <f t="shared" si="2"/>
        <v/>
      </c>
      <c r="W12" s="7" t="e">
        <f ca="1">IF(V12&gt;=$P$8,IF(V12=$J$45,(W11-$J$44)*(1+$P$5)^$P$6-(('TSP Annual Balance After Retire'!D22+'TSP Annual Balance After Retire'!E22)*((1+$P$5)^$P$6-1)/$P$5),W11*(1+$P$5)^$P$6-(('TSP Annual Balance After Retire'!D22+'TSP Annual Balance After Retire'!E22)*((1+$P$5)^$P$6-1)/$P$5)),IF(V12=$J$45,(W11-$J$44)*POWER(1+($P$5/$P$6),($P$6*$P$9)),W11*POWER(1+($P$5/$P$6),($P$6*$P$9))))</f>
        <v>#VALUE!</v>
      </c>
      <c r="X12" s="7" t="e">
        <f ca="1">IF(V12&lt;72,0,(W11/VLOOKUP(V12,$S$4:$T$49,2,FALSE))-'TSP Annual Balance After Retire'!D22)</f>
        <v>#VALUE!</v>
      </c>
      <c r="Y12" s="7" t="e">
        <f t="shared" ca="1" si="0"/>
        <v>#VALUE!</v>
      </c>
      <c r="Z12" s="16" t="e">
        <f t="shared" ca="1" si="1"/>
        <v>#VALUE!</v>
      </c>
      <c r="AA12" s="7" t="e">
        <f t="shared" ca="1" si="3"/>
        <v>#VALUE!</v>
      </c>
      <c r="AD12" s="488" t="str">
        <f>IF(AND(J5&lt;&gt;"",K5&lt;&gt;""),CONCATENATE("&lt;---** ",ROUNDDOWN(AO10*0.725,0)," Days of Available SL to use w/o Reducing Additional Service Credit **"),"")</f>
        <v/>
      </c>
      <c r="AE12" s="488"/>
      <c r="AK12" s="16"/>
      <c r="AL12" s="91"/>
      <c r="AM12" s="360">
        <f>IF(AN5+AN6&gt;=12,AM5+AM6+1,AM5+AM6)</f>
        <v>0</v>
      </c>
      <c r="AN12" s="360" t="s">
        <v>3059</v>
      </c>
      <c r="AO12" s="360" t="s">
        <v>3059</v>
      </c>
      <c r="AP12" s="361"/>
      <c r="AQ12" s="361"/>
    </row>
    <row r="13" spans="1:43" s="6" customFormat="1" ht="13.5" customHeight="1" thickBot="1" x14ac:dyDescent="0.3">
      <c r="A13" s="534" t="s">
        <v>8</v>
      </c>
      <c r="B13" s="535"/>
      <c r="C13" s="535"/>
      <c r="D13" s="535"/>
      <c r="E13" s="535"/>
      <c r="F13" s="535"/>
      <c r="G13" s="535"/>
      <c r="H13" s="535"/>
      <c r="I13" s="536"/>
      <c r="J13" s="314" t="str">
        <f>IF(AND(J5&lt;&gt;"",K5&lt;&gt;""),"------------------&gt;","")</f>
        <v/>
      </c>
      <c r="K13" s="167" t="str">
        <f>IF(AND(J5&lt;&gt;"",K5&lt;&gt;"",K12&lt;&gt;""),K9+K12,"")</f>
        <v/>
      </c>
      <c r="L13" s="155"/>
      <c r="M13" s="155"/>
      <c r="N13" s="16" t="s">
        <v>5492</v>
      </c>
      <c r="O13" s="16">
        <v>1</v>
      </c>
      <c r="P13" s="6">
        <v>1</v>
      </c>
      <c r="Q13" s="454">
        <v>246400</v>
      </c>
      <c r="S13" s="16">
        <v>79</v>
      </c>
      <c r="T13" s="91">
        <v>19.5</v>
      </c>
      <c r="U13" s="91"/>
      <c r="V13" s="133" t="str">
        <f t="shared" si="2"/>
        <v/>
      </c>
      <c r="W13" s="7" t="e">
        <f ca="1">IF(V13&gt;=$P$8,IF(V13=$J$45,(W12-$J$44)*(1+$P$5)^$P$6-(('TSP Annual Balance After Retire'!D23+'TSP Annual Balance After Retire'!E23)*((1+$P$5)^$P$6-1)/$P$5),W12*(1+$P$5)^$P$6-(('TSP Annual Balance After Retire'!D23+'TSP Annual Balance After Retire'!E23)*((1+$P$5)^$P$6-1)/$P$5)),IF(V13=$J$45,(W12-$J$44)*POWER(1+($P$5/$P$6),($P$6*$P$9)),W12*POWER(1+($P$5/$P$6),($P$6*$P$9))))</f>
        <v>#VALUE!</v>
      </c>
      <c r="X13" s="7" t="e">
        <f ca="1">IF(V13&lt;72,0,(W12/VLOOKUP(V13,$S$4:$T$49,2,FALSE))-'TSP Annual Balance After Retire'!D23)</f>
        <v>#VALUE!</v>
      </c>
      <c r="Y13" s="7" t="e">
        <f t="shared" ca="1" si="0"/>
        <v>#VALUE!</v>
      </c>
      <c r="Z13" s="16" t="e">
        <f t="shared" ca="1" si="1"/>
        <v>#VALUE!</v>
      </c>
      <c r="AA13" s="7" t="e">
        <f t="shared" ca="1" si="3"/>
        <v>#VALUE!</v>
      </c>
      <c r="AD13" s="486" t="str">
        <f>IF(K13&lt;&gt;"",IF(J8&lt;5,"&lt;--- **Not Eligible Due to Less Than 5 Years of FERS Service **",IF(AND(J8&lt;20,J25&lt;57),"&lt;--- ** Deferred to Age 62 **",IF(AND(J8&gt;=20,J25&lt;57),"&lt;--- ** Deferred to Age 62 **",IF(J25&gt;=62,"&lt;--- ** Received Immediately Upon Retirement **",IF(J8&lt;10,"&lt;--- ** Deferred Until Age 62",IF(AND(J8&gt;=10,J8&lt;20),"&lt;--- ** Received at Your Minimum Retirement Age (MRA) WITH Reductions if Taken Before Age 62 **",IF(AND(J8&gt;=20,J8&lt;30,J25&gt;=60),"&lt;--- ** Received at Age "&amp;J7&amp;" with NO Reduction if Under Age 62 **",IF(J8&gt;=30,"&lt;--- ** Received at Your Minimum Retirement Age (MRA) with NO Reductions if Under Age 62 **","&lt;--- ** Received at Your Minimum Retirement Age (MRA) WITH Reductions if Taken Before Age 62 **")))))))),"")</f>
        <v/>
      </c>
      <c r="AE13" s="486"/>
      <c r="AF13" s="6" t="s">
        <v>1931</v>
      </c>
      <c r="AG13" s="387">
        <v>191900</v>
      </c>
      <c r="AK13" s="16"/>
      <c r="AL13" s="91"/>
      <c r="AM13" s="224"/>
      <c r="AN13" s="364">
        <f>(AN5+AN6+AN7+AN9)+AO16</f>
        <v>0</v>
      </c>
      <c r="AO13" s="365">
        <f>AO5+AO6+AO7+AO9</f>
        <v>0</v>
      </c>
      <c r="AP13" s="361"/>
      <c r="AQ13" s="361"/>
    </row>
    <row r="14" spans="1:43" s="6" customFormat="1" ht="12" customHeight="1" thickTop="1" thickBot="1" x14ac:dyDescent="0.3">
      <c r="K14" s="91"/>
      <c r="L14" s="91"/>
      <c r="M14" s="91"/>
      <c r="N14" s="16">
        <v>5</v>
      </c>
      <c r="O14" s="16">
        <v>2</v>
      </c>
      <c r="P14" s="6">
        <v>2</v>
      </c>
      <c r="Q14" s="454">
        <v>221900</v>
      </c>
      <c r="S14" s="16">
        <v>80</v>
      </c>
      <c r="T14" s="91">
        <v>18.7</v>
      </c>
      <c r="U14" s="91"/>
      <c r="V14" s="133" t="str">
        <f t="shared" si="2"/>
        <v/>
      </c>
      <c r="W14" s="7" t="e">
        <f ca="1">IF(V14&gt;=$P$8,IF(V14=$J$45,(W13-$J$44)*(1+$P$5)^$P$6-(('TSP Annual Balance After Retire'!D24+'TSP Annual Balance After Retire'!E24)*((1+$P$5)^$P$6-1)/$P$5),W13*(1+$P$5)^$P$6-(('TSP Annual Balance After Retire'!D24+'TSP Annual Balance After Retire'!E24)*((1+$P$5)^$P$6-1)/$P$5)),IF(V14=$J$45,(W13-$J$44)*POWER(1+($P$5/$P$6),($P$6*$P$9)),W13*POWER(1+($P$5/$P$6),($P$6*$P$9))))</f>
        <v>#VALUE!</v>
      </c>
      <c r="X14" s="7" t="e">
        <f ca="1">IF(V14&lt;72,0,(W13/VLOOKUP(V14,$S$4:$T$49,2,FALSE))-'TSP Annual Balance After Retire'!D24)</f>
        <v>#VALUE!</v>
      </c>
      <c r="Y14" s="7" t="e">
        <f t="shared" ca="1" si="0"/>
        <v>#VALUE!</v>
      </c>
      <c r="Z14" s="16" t="e">
        <f t="shared" ca="1" si="1"/>
        <v>#VALUE!</v>
      </c>
      <c r="AA14" s="7" t="e">
        <f t="shared" ca="1" si="3"/>
        <v>#VALUE!</v>
      </c>
      <c r="AK14" s="16"/>
      <c r="AL14" s="91"/>
      <c r="AM14" s="224">
        <f>AM9+(AN9*0.0833)</f>
        <v>0</v>
      </c>
      <c r="AN14" s="224"/>
      <c r="AO14" s="224"/>
      <c r="AP14" s="361"/>
      <c r="AQ14" s="361"/>
    </row>
    <row r="15" spans="1:43" s="6" customFormat="1" ht="14.25" thickTop="1" thickBot="1" x14ac:dyDescent="0.3">
      <c r="A15" s="489" t="s">
        <v>2562</v>
      </c>
      <c r="B15" s="490"/>
      <c r="C15" s="490"/>
      <c r="D15" s="490"/>
      <c r="E15" s="490"/>
      <c r="F15" s="490"/>
      <c r="G15" s="490"/>
      <c r="H15" s="490"/>
      <c r="I15" s="490"/>
      <c r="J15" s="490"/>
      <c r="K15" s="491"/>
      <c r="L15" s="163"/>
      <c r="M15" s="163"/>
      <c r="N15" s="16">
        <v>6</v>
      </c>
      <c r="O15" s="16">
        <v>3</v>
      </c>
      <c r="P15" s="6">
        <v>3</v>
      </c>
      <c r="Q15" s="454">
        <v>204000</v>
      </c>
      <c r="S15" s="16">
        <v>81</v>
      </c>
      <c r="T15" s="91">
        <v>17.899999999999999</v>
      </c>
      <c r="U15" s="91"/>
      <c r="V15" s="133" t="str">
        <f t="shared" si="2"/>
        <v/>
      </c>
      <c r="W15" s="7" t="e">
        <f ca="1">IF(V15&gt;=$P$8,IF(V15=$J$45,(W14-$J$44)*(1+$P$5)^$P$6-(('TSP Annual Balance After Retire'!D25+'TSP Annual Balance After Retire'!E25)*((1+$P$5)^$P$6-1)/$P$5),W14*(1+$P$5)^$P$6-(('TSP Annual Balance After Retire'!D25+'TSP Annual Balance After Retire'!E25)*((1+$P$5)^$P$6-1)/$P$5)),IF(V15=$J$45,(W14-$J$44)*POWER(1+($P$5/$P$6),($P$6*$P$9)),W14*POWER(1+($P$5/$P$6),($P$6*$P$9))))</f>
        <v>#VALUE!</v>
      </c>
      <c r="X15" s="7" t="e">
        <f ca="1">IF(V15&lt;72,0,(W14/VLOOKUP(V15,$S$4:$T$49,2,FALSE))-'TSP Annual Balance After Retire'!D25)</f>
        <v>#VALUE!</v>
      </c>
      <c r="Y15" s="7" t="e">
        <f t="shared" ca="1" si="0"/>
        <v>#VALUE!</v>
      </c>
      <c r="Z15" s="16" t="e">
        <f t="shared" ca="1" si="1"/>
        <v>#VALUE!</v>
      </c>
      <c r="AA15" s="7" t="e">
        <f t="shared" ca="1" si="3"/>
        <v>#VALUE!</v>
      </c>
      <c r="AD15" s="480" t="b">
        <v>0</v>
      </c>
      <c r="AF15" s="6" t="s">
        <v>1932</v>
      </c>
      <c r="AG15" s="168" t="e">
        <f>INDEX('GS Pay Scale'!A3:AI887,MATCH(1,'GS Pay Scale'!A3:A887,0)+14,33)</f>
        <v>#N/A</v>
      </c>
      <c r="AK15" s="16"/>
      <c r="AL15" s="91"/>
      <c r="AM15" s="224"/>
      <c r="AN15" s="224" t="s">
        <v>3058</v>
      </c>
      <c r="AO15" s="224" t="s">
        <v>3057</v>
      </c>
      <c r="AP15" s="361"/>
      <c r="AQ15" s="361"/>
    </row>
    <row r="16" spans="1:43" s="6" customFormat="1" ht="13.5" thickBot="1" x14ac:dyDescent="0.3">
      <c r="A16" s="537"/>
      <c r="B16" s="538"/>
      <c r="C16" s="538"/>
      <c r="D16" s="538"/>
      <c r="E16" s="538"/>
      <c r="F16" s="538"/>
      <c r="G16" s="538"/>
      <c r="H16" s="538"/>
      <c r="I16" s="539"/>
      <c r="J16" s="129" t="s">
        <v>3</v>
      </c>
      <c r="K16" s="169" t="s">
        <v>2</v>
      </c>
      <c r="L16" s="163"/>
      <c r="M16" s="163"/>
      <c r="N16" s="16">
        <v>7</v>
      </c>
      <c r="O16" s="16">
        <v>4</v>
      </c>
      <c r="P16" s="6">
        <v>4</v>
      </c>
      <c r="Q16" s="454">
        <v>191900</v>
      </c>
      <c r="S16" s="16">
        <v>82</v>
      </c>
      <c r="T16" s="91">
        <v>17.100000000000001</v>
      </c>
      <c r="U16" s="91"/>
      <c r="V16" s="133" t="str">
        <f t="shared" si="2"/>
        <v/>
      </c>
      <c r="W16" s="7" t="e">
        <f ca="1">IF(V16&gt;=$P$8,IF(V16=$J$45,(W15-$J$44)*(1+$P$5)^$P$6-(('TSP Annual Balance After Retire'!D26+'TSP Annual Balance After Retire'!E26)*((1+$P$5)^$P$6-1)/$P$5),W15*(1+$P$5)^$P$6-(('TSP Annual Balance After Retire'!D26+'TSP Annual Balance After Retire'!E26)*((1+$P$5)^$P$6-1)/$P$5)),IF(V16=$J$45,(W15-$J$44)*POWER(1+($P$5/$P$6),($P$6*$P$9)),W15*POWER(1+($P$5/$P$6),($P$6*$P$9))))</f>
        <v>#VALUE!</v>
      </c>
      <c r="X16" s="7" t="e">
        <f ca="1">IF(V16&lt;72,0,(W15/VLOOKUP(V16,$S$4:$T$49,2,FALSE))-'TSP Annual Balance After Retire'!D26)</f>
        <v>#VALUE!</v>
      </c>
      <c r="Y16" s="7" t="e">
        <f t="shared" ca="1" si="0"/>
        <v>#VALUE!</v>
      </c>
      <c r="Z16" s="16" t="e">
        <f t="shared" ca="1" si="1"/>
        <v>#VALUE!</v>
      </c>
      <c r="AA16" s="7" t="e">
        <f t="shared" ca="1" si="3"/>
        <v>#VALUE!</v>
      </c>
      <c r="AD16" s="504" t="s">
        <v>1933</v>
      </c>
      <c r="AE16" s="505"/>
      <c r="AK16" s="16"/>
      <c r="AL16" s="91"/>
      <c r="AM16" s="224"/>
      <c r="AN16" s="360">
        <f>IF(AN13+AO16&gt;=36,3,IF(AN13+AO16&gt;=24,2,IF(AN13+AO16&gt;=12,1,0)))</f>
        <v>0</v>
      </c>
      <c r="AO16" s="360">
        <f>IF(AO13&gt;=90,3,IF(AO13&gt;=60,2,IF(AO13&gt;=30,1,0)))</f>
        <v>0</v>
      </c>
      <c r="AP16" s="361"/>
      <c r="AQ16" s="361"/>
    </row>
    <row r="17" spans="1:43" s="6" customFormat="1" ht="13.5" thickBot="1" x14ac:dyDescent="0.3">
      <c r="A17" s="531" t="s">
        <v>110</v>
      </c>
      <c r="B17" s="532"/>
      <c r="C17" s="532"/>
      <c r="D17" s="532"/>
      <c r="E17" s="532"/>
      <c r="F17" s="532"/>
      <c r="G17" s="532"/>
      <c r="H17" s="532"/>
      <c r="I17" s="533"/>
      <c r="J17" s="170"/>
      <c r="K17" s="171" t="str">
        <f>IF(AND(J17&lt;&gt;"",K13&lt;&gt;""),IF(AND(J8&gt;=10,J8&lt;29),IF(AND(J25&lt;=59,AD15=FALSE),(J17*K13)-((J17*K13)*((62-J25)*0.05)),J17*K13),J17*K13),"")</f>
        <v/>
      </c>
      <c r="L17" s="7"/>
      <c r="M17" s="7"/>
      <c r="N17" s="16">
        <v>8</v>
      </c>
      <c r="O17" s="16">
        <v>5</v>
      </c>
      <c r="P17" s="6">
        <v>5</v>
      </c>
      <c r="Q17" s="454">
        <v>180000</v>
      </c>
      <c r="S17" s="16">
        <v>83</v>
      </c>
      <c r="T17" s="91">
        <v>16.3</v>
      </c>
      <c r="U17" s="91"/>
      <c r="V17" s="133" t="str">
        <f t="shared" si="2"/>
        <v/>
      </c>
      <c r="W17" s="7" t="e">
        <f ca="1">IF(V17&gt;=$P$8,IF(V17=$J$45,(W16-$J$44)*(1+$P$5)^$P$6-(('TSP Annual Balance After Retire'!D27+'TSP Annual Balance After Retire'!E27)*((1+$P$5)^$P$6-1)/$P$5),W16*(1+$P$5)^$P$6-(('TSP Annual Balance After Retire'!D27+'TSP Annual Balance After Retire'!E27)*((1+$P$5)^$P$6-1)/$P$5)),IF(V17=$J$45,(W16-$J$44)*POWER(1+($P$5/$P$6),($P$6*$P$9)),W16*POWER(1+($P$5/$P$6),($P$6*$P$9))))</f>
        <v>#VALUE!</v>
      </c>
      <c r="X17" s="7" t="e">
        <f ca="1">IF(V17&lt;72,0,(W16/VLOOKUP(V17,$S$4:$T$49,2,FALSE))-'TSP Annual Balance After Retire'!D27)</f>
        <v>#VALUE!</v>
      </c>
      <c r="Y17" s="7" t="e">
        <f t="shared" ca="1" si="0"/>
        <v>#VALUE!</v>
      </c>
      <c r="Z17" s="16" t="e">
        <f t="shared" ca="1" si="1"/>
        <v>#VALUE!</v>
      </c>
      <c r="AA17" s="7" t="e">
        <f t="shared" ca="1" si="3"/>
        <v>#VALUE!</v>
      </c>
      <c r="AD17" s="354" t="s">
        <v>2801</v>
      </c>
      <c r="AE17" s="173"/>
      <c r="AG17" s="6" t="s">
        <v>1881</v>
      </c>
      <c r="AH17" s="6" t="s">
        <v>1882</v>
      </c>
      <c r="AI17" s="6" t="s">
        <v>3433</v>
      </c>
      <c r="AK17" s="16" t="s">
        <v>1937</v>
      </c>
      <c r="AL17" s="91"/>
      <c r="AM17" s="224"/>
      <c r="AN17" s="224"/>
      <c r="AO17" s="224"/>
      <c r="AP17" s="361"/>
      <c r="AQ17" s="361"/>
    </row>
    <row r="18" spans="1:43" s="6" customFormat="1" ht="15.75" thickBot="1" x14ac:dyDescent="0.3">
      <c r="A18" s="531" t="s">
        <v>111</v>
      </c>
      <c r="B18" s="532"/>
      <c r="C18" s="532"/>
      <c r="D18" s="532"/>
      <c r="E18" s="532"/>
      <c r="F18" s="532"/>
      <c r="G18" s="532"/>
      <c r="H18" s="532"/>
      <c r="I18" s="533"/>
      <c r="J18" s="174"/>
      <c r="K18" s="175" t="str">
        <f>IF(AND(K17&lt;&gt;"",J18&lt;&gt;""),0-(K17*J18),"")</f>
        <v/>
      </c>
      <c r="L18" s="176"/>
      <c r="M18" s="176"/>
      <c r="N18" s="16">
        <v>9</v>
      </c>
      <c r="O18" s="16">
        <v>6</v>
      </c>
      <c r="S18" s="16">
        <v>84</v>
      </c>
      <c r="T18" s="91">
        <v>15.5</v>
      </c>
      <c r="U18" s="91"/>
      <c r="V18" s="133" t="str">
        <f t="shared" si="2"/>
        <v/>
      </c>
      <c r="W18" s="7" t="e">
        <f ca="1">IF(V18&gt;=$P$8,IF(V18=$J$45,(W17-$J$44)*(1+$P$5)^$P$6-(('TSP Annual Balance After Retire'!D28+'TSP Annual Balance After Retire'!E28)*((1+$P$5)^$P$6-1)/$P$5),W17*(1+$P$5)^$P$6-(('TSP Annual Balance After Retire'!D28+'TSP Annual Balance After Retire'!E28)*((1+$P$5)^$P$6-1)/$P$5)),IF(V18=$J$45,(W17-$J$44)*POWER(1+($P$5/$P$6),($P$6*$P$9)),W17*POWER(1+($P$5/$P$6),($P$6*$P$9))))</f>
        <v>#VALUE!</v>
      </c>
      <c r="X18" s="7" t="e">
        <f ca="1">IF(V18&lt;72,0,(W17/VLOOKUP(V18,$S$4:$T$49,2,FALSE))-'TSP Annual Balance After Retire'!D28)</f>
        <v>#VALUE!</v>
      </c>
      <c r="Y18" s="7" t="e">
        <f t="shared" ca="1" si="0"/>
        <v>#VALUE!</v>
      </c>
      <c r="Z18" s="16" t="e">
        <f t="shared" ca="1" si="1"/>
        <v>#VALUE!</v>
      </c>
      <c r="AA18" s="7" t="e">
        <f t="shared" ca="1" si="3"/>
        <v>#VALUE!</v>
      </c>
      <c r="AD18" s="355" t="s">
        <v>2290</v>
      </c>
      <c r="AE18" s="177"/>
      <c r="AG18" s="392" t="s">
        <v>3434</v>
      </c>
      <c r="AH18" s="392" t="s">
        <v>1926</v>
      </c>
      <c r="AI18" s="389" t="s">
        <v>171</v>
      </c>
      <c r="AK18" s="16">
        <v>1</v>
      </c>
      <c r="AL18" s="91" t="str">
        <f>IF(AE21&lt;&gt;"",IF(AF25=FALSE,AE24*AE26+AE24,AE21*AE26+AE21),"")</f>
        <v/>
      </c>
      <c r="AM18" s="224">
        <f>IF(AN5+AN6&gt;=12,AM5+AM6+1,AM5+AM6)</f>
        <v>0</v>
      </c>
      <c r="AN18" s="224">
        <f>IF(AN5+AN6&gt;=12,(AN5+AN6)-12,AN5+AN6)</f>
        <v>0</v>
      </c>
      <c r="AO18" s="224"/>
      <c r="AP18" s="361"/>
      <c r="AQ18" s="361"/>
    </row>
    <row r="19" spans="1:43" s="6" customFormat="1" ht="13.5" thickBot="1" x14ac:dyDescent="0.3">
      <c r="A19" s="534" t="s">
        <v>9</v>
      </c>
      <c r="B19" s="535"/>
      <c r="C19" s="535"/>
      <c r="D19" s="535"/>
      <c r="E19" s="535"/>
      <c r="F19" s="535"/>
      <c r="G19" s="535"/>
      <c r="H19" s="535"/>
      <c r="I19" s="536"/>
      <c r="J19" s="178"/>
      <c r="K19" s="179" t="str">
        <f>IF(AND(K17&lt;&gt;"",J18&lt;&gt;""),K17+K18,"")</f>
        <v/>
      </c>
      <c r="L19" s="180"/>
      <c r="M19" s="180"/>
      <c r="N19" s="16">
        <v>10</v>
      </c>
      <c r="O19" s="16">
        <v>7</v>
      </c>
      <c r="S19" s="16">
        <v>85</v>
      </c>
      <c r="T19" s="91">
        <v>14.8</v>
      </c>
      <c r="U19" s="91"/>
      <c r="V19" s="133" t="str">
        <f t="shared" si="2"/>
        <v/>
      </c>
      <c r="W19" s="7" t="e">
        <f ca="1">IF(V19&gt;=$P$8,IF(V19=$J$45,(W18-$J$44)*(1+$P$5)^$P$6-(('TSP Annual Balance After Retire'!D29+'TSP Annual Balance After Retire'!E29)*((1+$P$5)^$P$6-1)/$P$5),W18*(1+$P$5)^$P$6-(('TSP Annual Balance After Retire'!D29+'TSP Annual Balance After Retire'!E29)*((1+$P$5)^$P$6-1)/$P$5)),IF(V19=$J$45,(W18-$J$44)*POWER(1+($P$5/$P$6),($P$6*$P$9)),W18*POWER(1+($P$5/$P$6),($P$6*$P$9))))</f>
        <v>#VALUE!</v>
      </c>
      <c r="X19" s="7" t="e">
        <f ca="1">IF(V19&lt;72,0,(W18/VLOOKUP(V19,$S$4:$T$49,2,FALSE))-'TSP Annual Balance After Retire'!D29)</f>
        <v>#VALUE!</v>
      </c>
      <c r="Y19" s="7" t="e">
        <f t="shared" ca="1" si="0"/>
        <v>#VALUE!</v>
      </c>
      <c r="Z19" s="16" t="e">
        <f t="shared" ca="1" si="1"/>
        <v>#VALUE!</v>
      </c>
      <c r="AA19" s="7" t="e">
        <f t="shared" ca="1" si="3"/>
        <v>#VALUE!</v>
      </c>
      <c r="AD19" s="355" t="s">
        <v>2291</v>
      </c>
      <c r="AE19" s="177"/>
      <c r="AG19" s="388" t="s">
        <v>2504</v>
      </c>
      <c r="AH19" s="388" t="s">
        <v>1883</v>
      </c>
      <c r="AI19" s="389" t="s">
        <v>294</v>
      </c>
      <c r="AK19" s="16" t="e">
        <f ca="1">IF(AK18+1&lt;=ROUNDDOWN($J$37,0),AK18+1,"")</f>
        <v>#VALUE!</v>
      </c>
      <c r="AL19" s="91" t="e">
        <f ca="1">IF(AK19&lt;&gt;"",AL18*$AE$26+AL18,"")</f>
        <v>#VALUE!</v>
      </c>
      <c r="AM19" s="224"/>
      <c r="AN19" s="224"/>
      <c r="AO19" s="224"/>
      <c r="AP19" s="361"/>
      <c r="AQ19" s="361"/>
    </row>
    <row r="20" spans="1:43" s="6" customFormat="1" ht="12" customHeight="1" thickTop="1" thickBot="1" x14ac:dyDescent="0.3">
      <c r="K20" s="91"/>
      <c r="L20" s="91"/>
      <c r="M20" s="91"/>
      <c r="N20" s="16">
        <v>11</v>
      </c>
      <c r="O20" s="16">
        <v>8</v>
      </c>
      <c r="S20" s="16">
        <v>86</v>
      </c>
      <c r="T20" s="91">
        <v>14.1</v>
      </c>
      <c r="U20" s="91"/>
      <c r="V20" s="133" t="str">
        <f t="shared" si="2"/>
        <v/>
      </c>
      <c r="W20" s="7" t="e">
        <f ca="1">IF(V20&gt;=$P$8,IF(V20=$J$45,(W19-$J$44)*(1+$P$5)^$P$6-(('TSP Annual Balance After Retire'!D30+'TSP Annual Balance After Retire'!E30)*((1+$P$5)^$P$6-1)/$P$5),W19*(1+$P$5)^$P$6-(('TSP Annual Balance After Retire'!D30+'TSP Annual Balance After Retire'!E30)*((1+$P$5)^$P$6-1)/$P$5)),IF(V20=$J$45,(W19-$J$44)*POWER(1+($P$5/$P$6),($P$6*$P$9)),W19*POWER(1+($P$5/$P$6),($P$6*$P$9))))</f>
        <v>#VALUE!</v>
      </c>
      <c r="X20" s="7" t="e">
        <f ca="1">IF(V20&lt;72,0,(W19/VLOOKUP(V20,$S$4:$T$49,2,FALSE))-'TSP Annual Balance After Retire'!D30)</f>
        <v>#VALUE!</v>
      </c>
      <c r="Y20" s="7" t="e">
        <f t="shared" ca="1" si="0"/>
        <v>#VALUE!</v>
      </c>
      <c r="Z20" s="16" t="e">
        <f t="shared" ca="1" si="1"/>
        <v>#VALUE!</v>
      </c>
      <c r="AA20" s="7" t="e">
        <f t="shared" ca="1" si="3"/>
        <v>#VALUE!</v>
      </c>
      <c r="AD20" s="355"/>
      <c r="AE20" s="315"/>
      <c r="AG20" s="388" t="s">
        <v>2505</v>
      </c>
      <c r="AH20" s="388" t="s">
        <v>1884</v>
      </c>
      <c r="AI20" s="389" t="s">
        <v>404</v>
      </c>
      <c r="AK20" s="16" t="e">
        <f t="shared" ref="AK20:AK42" ca="1" si="7">IF(AK19+1&lt;=ROUNDDOWN($J$37,0),AK19+1,"")</f>
        <v>#VALUE!</v>
      </c>
      <c r="AL20" s="91" t="e">
        <f t="shared" ref="AL20:AL42" ca="1" si="8">IF(AK20&lt;&gt;"",AL19*$AE$26+AL19,"")</f>
        <v>#VALUE!</v>
      </c>
      <c r="AM20" s="224"/>
      <c r="AN20" s="224"/>
      <c r="AO20" s="224"/>
      <c r="AP20" s="361"/>
      <c r="AQ20" s="361"/>
    </row>
    <row r="21" spans="1:43" s="6" customFormat="1" ht="14.25" thickTop="1" thickBot="1" x14ac:dyDescent="0.3">
      <c r="A21" s="527" t="s">
        <v>2563</v>
      </c>
      <c r="B21" s="528"/>
      <c r="C21" s="528"/>
      <c r="D21" s="528"/>
      <c r="E21" s="528"/>
      <c r="F21" s="528"/>
      <c r="G21" s="528"/>
      <c r="H21" s="528"/>
      <c r="I21" s="528"/>
      <c r="J21" s="528"/>
      <c r="K21" s="529"/>
      <c r="L21" s="163"/>
      <c r="M21" s="163"/>
      <c r="N21" s="16">
        <v>12</v>
      </c>
      <c r="O21" s="16">
        <v>9</v>
      </c>
      <c r="S21" s="16">
        <v>87</v>
      </c>
      <c r="T21" s="91">
        <v>13.4</v>
      </c>
      <c r="U21" s="91"/>
      <c r="V21" s="133" t="str">
        <f t="shared" si="2"/>
        <v/>
      </c>
      <c r="W21" s="7" t="e">
        <f ca="1">IF(V21&gt;=$P$8,IF(V21=$J$45,(W20-$J$44)*(1+$P$5)^$P$6-(('TSP Annual Balance After Retire'!D31+'TSP Annual Balance After Retire'!E31)*((1+$P$5)^$P$6-1)/$P$5),W20*(1+$P$5)^$P$6-(('TSP Annual Balance After Retire'!D31+'TSP Annual Balance After Retire'!E31)*((1+$P$5)^$P$6-1)/$P$5)),IF(V21=$J$45,(W20-$J$44)*POWER(1+($P$5/$P$6),($P$6*$P$9)),W20*POWER(1+($P$5/$P$6),($P$6*$P$9))))</f>
        <v>#VALUE!</v>
      </c>
      <c r="X21" s="7" t="e">
        <f ca="1">IF(V21&lt;72,0,(W20/VLOOKUP(V21,$S$4:$T$49,2,FALSE))-'TSP Annual Balance After Retire'!D31)</f>
        <v>#VALUE!</v>
      </c>
      <c r="Y21" s="7" t="e">
        <f t="shared" ca="1" si="0"/>
        <v>#VALUE!</v>
      </c>
      <c r="Z21" s="16" t="e">
        <f t="shared" ca="1" si="1"/>
        <v>#VALUE!</v>
      </c>
      <c r="AA21" s="7" t="e">
        <f t="shared" ca="1" si="3"/>
        <v>#VALUE!</v>
      </c>
      <c r="AD21" s="355" t="s">
        <v>5499</v>
      </c>
      <c r="AE21" s="181" t="str">
        <f>IF(AND(AE18&lt;&gt;"",AE18&lt;&gt;"SES",AE19&lt;&gt;""),IF(AND(AE17&lt;&gt;"",AE18&lt;&gt;"",AE19&lt;&gt;""),VLOOKUP(1,'GS Pay Scale'!C3:AI887,(AE19*3)+1,FALSE),""),IF(AND(AE18&lt;&gt;"",AE19&lt;&gt;""),_xlfn.XLOOKUP(AE19,P13:P17,Q13:Q17,"Step Must be 1-5"),""))</f>
        <v/>
      </c>
      <c r="AG21" s="388" t="s">
        <v>2506</v>
      </c>
      <c r="AH21" s="388" t="s">
        <v>1885</v>
      </c>
      <c r="AI21" s="389" t="s">
        <v>512</v>
      </c>
      <c r="AK21" s="16" t="e">
        <f t="shared" ca="1" si="7"/>
        <v>#VALUE!</v>
      </c>
      <c r="AL21" s="91" t="e">
        <f t="shared" ca="1" si="8"/>
        <v>#VALUE!</v>
      </c>
      <c r="AM21" s="361"/>
      <c r="AN21" s="361"/>
      <c r="AO21" s="361"/>
      <c r="AP21" s="361"/>
      <c r="AQ21" s="361"/>
    </row>
    <row r="22" spans="1:43" s="6" customFormat="1" ht="13.5" thickBot="1" x14ac:dyDescent="0.3">
      <c r="A22" s="537"/>
      <c r="B22" s="538"/>
      <c r="C22" s="538"/>
      <c r="D22" s="538"/>
      <c r="E22" s="538"/>
      <c r="F22" s="538"/>
      <c r="G22" s="538"/>
      <c r="H22" s="538"/>
      <c r="I22" s="539"/>
      <c r="J22" s="129" t="s">
        <v>3</v>
      </c>
      <c r="K22" s="169" t="s">
        <v>2125</v>
      </c>
      <c r="L22" s="163"/>
      <c r="M22" s="163"/>
      <c r="N22" s="16">
        <v>13</v>
      </c>
      <c r="O22" s="16">
        <v>10</v>
      </c>
      <c r="S22" s="16">
        <v>88</v>
      </c>
      <c r="T22" s="91">
        <v>12.7</v>
      </c>
      <c r="U22" s="91"/>
      <c r="V22" s="133" t="str">
        <f t="shared" si="2"/>
        <v/>
      </c>
      <c r="W22" s="7" t="e">
        <f ca="1">IF(V22&gt;=$P$8,IF(V22=$J$45,(W21-$J$44)*(1+$P$5)^$P$6-(('TSP Annual Balance After Retire'!D32+'TSP Annual Balance After Retire'!E32)*((1+$P$5)^$P$6-1)/$P$5),W21*(1+$P$5)^$P$6-(('TSP Annual Balance After Retire'!D32+'TSP Annual Balance After Retire'!E32)*((1+$P$5)^$P$6-1)/$P$5)),IF(V22=$J$45,(W21-$J$44)*POWER(1+($P$5/$P$6),($P$6*$P$9)),W21*POWER(1+($P$5/$P$6),($P$6*$P$9))))</f>
        <v>#VALUE!</v>
      </c>
      <c r="X22" s="7" t="e">
        <f ca="1">IF(V22&lt;72,0,(W21/VLOOKUP(V22,$S$4:$T$49,2,FALSE))-'TSP Annual Balance After Retire'!D32)</f>
        <v>#VALUE!</v>
      </c>
      <c r="Y22" s="7" t="e">
        <f t="shared" ca="1" si="0"/>
        <v>#VALUE!</v>
      </c>
      <c r="Z22" s="16" t="e">
        <f t="shared" ca="1" si="1"/>
        <v>#VALUE!</v>
      </c>
      <c r="AA22" s="7" t="e">
        <f t="shared" ca="1" si="3"/>
        <v>#VALUE!</v>
      </c>
      <c r="AD22" s="355" t="s">
        <v>1935</v>
      </c>
      <c r="AE22" s="181" t="str">
        <f>IFERROR(IF(AND(AE18="SES",AE21&lt;&gt;""),AE21/2080,IF(AND(AE17&lt;&gt;"",AE18&lt;&gt;"",AE19&lt;&gt;""),VLOOKUP(1,'GS Pay Scale'!C3:AI887,(AE19*3)+2,FALSE),"")),"Step Must be 1-5")</f>
        <v/>
      </c>
      <c r="AG22" s="388" t="s">
        <v>2507</v>
      </c>
      <c r="AH22" s="388" t="s">
        <v>1886</v>
      </c>
      <c r="AI22" s="389" t="s">
        <v>604</v>
      </c>
      <c r="AK22" s="16" t="e">
        <f t="shared" ca="1" si="7"/>
        <v>#VALUE!</v>
      </c>
      <c r="AL22" s="91" t="e">
        <f t="shared" ca="1" si="8"/>
        <v>#VALUE!</v>
      </c>
      <c r="AM22" s="361"/>
      <c r="AN22" s="361"/>
      <c r="AO22" s="361"/>
      <c r="AP22" s="361"/>
      <c r="AQ22" s="361"/>
    </row>
    <row r="23" spans="1:43" s="6" customFormat="1" ht="13.5" thickBot="1" x14ac:dyDescent="0.3">
      <c r="A23" s="568" t="s">
        <v>23</v>
      </c>
      <c r="B23" s="569"/>
      <c r="C23" s="569"/>
      <c r="D23" s="569"/>
      <c r="E23" s="569"/>
      <c r="F23" s="569"/>
      <c r="G23" s="569"/>
      <c r="H23" s="569"/>
      <c r="I23" s="570"/>
      <c r="J23" s="182"/>
      <c r="K23" s="183"/>
      <c r="L23" s="16"/>
      <c r="M23" s="16"/>
      <c r="N23" s="16">
        <v>14</v>
      </c>
      <c r="O23" s="16"/>
      <c r="S23" s="16">
        <v>89</v>
      </c>
      <c r="T23" s="91">
        <v>12</v>
      </c>
      <c r="U23" s="91"/>
      <c r="V23" s="133" t="str">
        <f t="shared" si="2"/>
        <v/>
      </c>
      <c r="W23" s="7" t="e">
        <f ca="1">IF(V23&gt;=$P$8,IF(V23=$J$45,(W22-$J$44)*(1+$P$5)^$P$6-(('TSP Annual Balance After Retire'!D33+'TSP Annual Balance After Retire'!E33)*((1+$P$5)^$P$6-1)/$P$5),W22*(1+$P$5)^$P$6-(('TSP Annual Balance After Retire'!D33+'TSP Annual Balance After Retire'!E33)*((1+$P$5)^$P$6-1)/$P$5)),IF(V23=$J$45,(W22-$J$44)*POWER(1+($P$5/$P$6),($P$6*$P$9)),W22*POWER(1+($P$5/$P$6),($P$6*$P$9))))</f>
        <v>#VALUE!</v>
      </c>
      <c r="X23" s="7" t="e">
        <f ca="1">IF(V23&lt;72,0,(W22/VLOOKUP(V23,$S$4:$T$49,2,FALSE))-'TSP Annual Balance After Retire'!D33)</f>
        <v>#VALUE!</v>
      </c>
      <c r="Y23" s="7" t="e">
        <f t="shared" ca="1" si="0"/>
        <v>#VALUE!</v>
      </c>
      <c r="Z23" s="16" t="e">
        <f t="shared" ca="1" si="1"/>
        <v>#VALUE!</v>
      </c>
      <c r="AA23" s="7" t="e">
        <f t="shared" ca="1" si="3"/>
        <v>#VALUE!</v>
      </c>
      <c r="AD23" s="356" t="s">
        <v>1936</v>
      </c>
      <c r="AE23" s="477" t="str">
        <f>IF(AND(AE18="SES",AE21&lt;&gt;""),"N/A",IF(AND(AE17&lt;&gt;"",AE18&lt;&gt;"",AE19&lt;&gt;""),VLOOKUP(1,'GS Pay Scale'!C3:AI887,(AE19*3)+3,FALSE),""))</f>
        <v/>
      </c>
      <c r="AG23" s="388" t="s">
        <v>2508</v>
      </c>
      <c r="AH23" s="388" t="s">
        <v>2509</v>
      </c>
      <c r="AI23" s="389" t="s">
        <v>2351</v>
      </c>
      <c r="AK23" s="16" t="e">
        <f t="shared" ca="1" si="7"/>
        <v>#VALUE!</v>
      </c>
      <c r="AL23" s="91" t="e">
        <f t="shared" ca="1" si="8"/>
        <v>#VALUE!</v>
      </c>
      <c r="AM23" s="361"/>
      <c r="AN23" s="361"/>
      <c r="AO23" s="361"/>
      <c r="AP23" s="361"/>
      <c r="AQ23" s="361"/>
    </row>
    <row r="24" spans="1:43" s="6" customFormat="1" ht="13.5" thickBot="1" x14ac:dyDescent="0.3">
      <c r="A24" s="565" t="s">
        <v>3056</v>
      </c>
      <c r="B24" s="566"/>
      <c r="C24" s="566"/>
      <c r="D24" s="566"/>
      <c r="E24" s="566"/>
      <c r="F24" s="566"/>
      <c r="G24" s="566"/>
      <c r="H24" s="566"/>
      <c r="I24" s="567"/>
      <c r="J24" s="184" t="str">
        <f>IF(J23&lt;&gt;"",IF(J25&lt;62,IF(AN18 &lt;=5,AM18/40,(AM18+1)/40),0),"")</f>
        <v/>
      </c>
      <c r="K24" s="185"/>
      <c r="L24" s="16"/>
      <c r="M24" s="16"/>
      <c r="N24" s="16">
        <v>15</v>
      </c>
      <c r="S24" s="16">
        <v>90</v>
      </c>
      <c r="T24" s="91">
        <v>11.4</v>
      </c>
      <c r="U24" s="91"/>
      <c r="V24" s="133" t="str">
        <f t="shared" si="2"/>
        <v/>
      </c>
      <c r="W24" s="7" t="e">
        <f ca="1">IF(V24&gt;=$P$8,IF(V24=$J$45,(W23-$J$44)*(1+$P$5)^$P$6-(('TSP Annual Balance After Retire'!D34+'TSP Annual Balance After Retire'!E34)*((1+$P$5)^$P$6-1)/$P$5),W23*(1+$P$5)^$P$6-(('TSP Annual Balance After Retire'!D34+'TSP Annual Balance After Retire'!E34)*((1+$P$5)^$P$6-1)/$P$5)),IF(V24=$J$45,(W23-$J$44)*POWER(1+($P$5/$P$6),($P$6*$P$9)),W23*POWER(1+($P$5/$P$6),($P$6*$P$9))))</f>
        <v>#VALUE!</v>
      </c>
      <c r="X24" s="7" t="e">
        <f ca="1">IF(V24&lt;72,0,(W23/VLOOKUP(V24,$S$4:$T$49,2,FALSE))-'TSP Annual Balance After Retire'!D34)</f>
        <v>#VALUE!</v>
      </c>
      <c r="Y24" s="7" t="e">
        <f t="shared" ca="1" si="0"/>
        <v>#VALUE!</v>
      </c>
      <c r="Z24" s="16" t="e">
        <f t="shared" ca="1" si="1"/>
        <v>#VALUE!</v>
      </c>
      <c r="AA24" s="7" t="e">
        <f t="shared" ca="1" si="3"/>
        <v>#VALUE!</v>
      </c>
      <c r="AD24" s="476"/>
      <c r="AE24" s="470"/>
      <c r="AG24" s="388" t="s">
        <v>2510</v>
      </c>
      <c r="AH24" s="388" t="s">
        <v>1887</v>
      </c>
      <c r="AI24" s="389" t="s">
        <v>648</v>
      </c>
      <c r="AK24" s="16" t="e">
        <f t="shared" ca="1" si="7"/>
        <v>#VALUE!</v>
      </c>
      <c r="AL24" s="91" t="e">
        <f t="shared" ca="1" si="8"/>
        <v>#VALUE!</v>
      </c>
      <c r="AM24" s="361"/>
      <c r="AN24" s="361"/>
      <c r="AO24" s="361"/>
      <c r="AP24" s="361"/>
      <c r="AQ24" s="361"/>
    </row>
    <row r="25" spans="1:43" s="6" customFormat="1" ht="27" thickTop="1" thickBot="1" x14ac:dyDescent="0.3">
      <c r="A25" s="543" t="s">
        <v>105</v>
      </c>
      <c r="B25" s="544"/>
      <c r="C25" s="544"/>
      <c r="D25" s="544"/>
      <c r="E25" s="544"/>
      <c r="F25" s="544"/>
      <c r="G25" s="544"/>
      <c r="H25" s="544"/>
      <c r="I25" s="545"/>
      <c r="J25" s="320" t="str">
        <f>IF(J7&lt;&gt;"",J7,"")</f>
        <v/>
      </c>
      <c r="K25" s="187" t="s">
        <v>15</v>
      </c>
      <c r="L25" s="188"/>
      <c r="M25" s="188"/>
      <c r="S25" s="16">
        <v>91</v>
      </c>
      <c r="T25" s="91">
        <v>10.8</v>
      </c>
      <c r="U25" s="91"/>
      <c r="V25" s="133" t="str">
        <f t="shared" si="2"/>
        <v/>
      </c>
      <c r="W25" s="7" t="e">
        <f ca="1">IF(V25&gt;=$P$8,IF(V25=$J$45,(W24-$J$44)*(1+$P$5)^$P$6-(('TSP Annual Balance After Retire'!D35+'TSP Annual Balance After Retire'!E35)*((1+$P$5)^$P$6-1)/$P$5),W24*(1+$P$5)^$P$6-(('TSP Annual Balance After Retire'!D35+'TSP Annual Balance After Retire'!E35)*((1+$P$5)^$P$6-1)/$P$5)),IF(V25=$J$45,(W24-$J$44)*POWER(1+($P$5/$P$6),($P$6*$P$9)),W24*POWER(1+($P$5/$P$6),($P$6*$P$9))))</f>
        <v>#VALUE!</v>
      </c>
      <c r="X25" s="7" t="e">
        <f ca="1">IF(V25&lt;72,0,(W24/VLOOKUP(V25,$S$4:$T$49,2,FALSE))-'TSP Annual Balance After Retire'!D35)</f>
        <v>#VALUE!</v>
      </c>
      <c r="Y25" s="7" t="e">
        <f t="shared" ca="1" si="0"/>
        <v>#VALUE!</v>
      </c>
      <c r="Z25" s="16" t="e">
        <f t="shared" ca="1" si="1"/>
        <v>#VALUE!</v>
      </c>
      <c r="AA25" s="7" t="e">
        <f t="shared" ca="1" si="3"/>
        <v>#VALUE!</v>
      </c>
      <c r="AD25" s="367"/>
      <c r="AE25" s="368"/>
      <c r="AF25" s="369" t="b">
        <v>1</v>
      </c>
      <c r="AG25" s="388" t="s">
        <v>2511</v>
      </c>
      <c r="AH25" s="388" t="s">
        <v>1888</v>
      </c>
      <c r="AI25" s="389" t="s">
        <v>720</v>
      </c>
      <c r="AK25" s="16" t="e">
        <f t="shared" ca="1" si="7"/>
        <v>#VALUE!</v>
      </c>
      <c r="AL25" s="91" t="e">
        <f t="shared" ca="1" si="8"/>
        <v>#VALUE!</v>
      </c>
      <c r="AM25" s="361"/>
      <c r="AN25" s="361"/>
      <c r="AO25" s="361"/>
      <c r="AP25" s="361"/>
      <c r="AQ25" s="361"/>
    </row>
    <row r="26" spans="1:43" s="6" customFormat="1" ht="13.5" thickBot="1" x14ac:dyDescent="0.3">
      <c r="A26" s="499" t="s">
        <v>100</v>
      </c>
      <c r="B26" s="500"/>
      <c r="C26" s="500"/>
      <c r="D26" s="500"/>
      <c r="E26" s="500"/>
      <c r="F26" s="500"/>
      <c r="G26" s="500"/>
      <c r="H26" s="500"/>
      <c r="I26" s="501"/>
      <c r="J26" s="190"/>
      <c r="K26" s="478" t="str">
        <f>IF(AND(J25&lt;&gt;"",J26&lt;&gt;""),IF(J25&lt;57,0,IF(J26&lt;=22320,0,IF((J26-22320)/2 &gt;22320,(J23*J24)*12,(J26-22320)/2))),"")</f>
        <v/>
      </c>
      <c r="L26" s="191"/>
      <c r="M26" s="191"/>
      <c r="S26" s="16">
        <v>92</v>
      </c>
      <c r="T26" s="91">
        <v>10.199999999999999</v>
      </c>
      <c r="U26" s="91"/>
      <c r="V26" s="133" t="str">
        <f t="shared" si="2"/>
        <v/>
      </c>
      <c r="W26" s="7" t="e">
        <f ca="1">IF(V26&gt;=$P$8,IF(V26=$J$45,(W25-$J$44)*(1+$P$5)^$P$6-(('TSP Annual Balance After Retire'!D36+'TSP Annual Balance After Retire'!E36)*((1+$P$5)^$P$6-1)/$P$5),W25*(1+$P$5)^$P$6-(('TSP Annual Balance After Retire'!D36+'TSP Annual Balance After Retire'!E36)*((1+$P$5)^$P$6-1)/$P$5)),IF(V26=$J$45,(W25-$J$44)*POWER(1+($P$5/$P$6),($P$6*$P$9)),W25*POWER(1+($P$5/$P$6),($P$6*$P$9))))</f>
        <v>#VALUE!</v>
      </c>
      <c r="X26" s="7" t="e">
        <f ca="1">IF(V26&lt;72,0,(W25/VLOOKUP(V26,$S$4:$T$49,2,FALSE))-'TSP Annual Balance After Retire'!D36)</f>
        <v>#VALUE!</v>
      </c>
      <c r="Y26" s="7" t="e">
        <f t="shared" ca="1" si="0"/>
        <v>#VALUE!</v>
      </c>
      <c r="Z26" s="16" t="e">
        <f t="shared" ca="1" si="1"/>
        <v>#VALUE!</v>
      </c>
      <c r="AA26" s="7" t="e">
        <f t="shared" ca="1" si="3"/>
        <v>#VALUE!</v>
      </c>
      <c r="AD26" s="172" t="s">
        <v>1934</v>
      </c>
      <c r="AE26" s="192"/>
      <c r="AG26" s="388" t="s">
        <v>2512</v>
      </c>
      <c r="AH26" s="388" t="s">
        <v>2513</v>
      </c>
      <c r="AI26" s="389" t="s">
        <v>2357</v>
      </c>
      <c r="AK26" s="16" t="e">
        <f t="shared" ca="1" si="7"/>
        <v>#VALUE!</v>
      </c>
      <c r="AL26" s="91" t="e">
        <f t="shared" ca="1" si="8"/>
        <v>#VALUE!</v>
      </c>
    </row>
    <row r="27" spans="1:43" s="6" customFormat="1" ht="14.25" thickTop="1" thickBot="1" x14ac:dyDescent="0.3">
      <c r="A27" s="531" t="s">
        <v>153</v>
      </c>
      <c r="B27" s="532"/>
      <c r="C27" s="532"/>
      <c r="D27" s="532"/>
      <c r="E27" s="532"/>
      <c r="F27" s="532"/>
      <c r="G27" s="532"/>
      <c r="H27" s="532"/>
      <c r="I27" s="533"/>
      <c r="J27" s="193" t="str">
        <f>IF(AND(J8&lt;&gt;"",J23&lt;&gt;"",J25&lt;&gt;"",J26&lt;&gt;""),IF(J25&lt;63,IF(J8&gt;=20,IF(AND(J8&gt;=20,J8&lt;30),IF(J25&gt;=60,J23*J24,0),J23*J24),0),0),"")</f>
        <v/>
      </c>
      <c r="K27" s="194"/>
      <c r="L27" s="7"/>
      <c r="M27" s="7"/>
      <c r="S27" s="16">
        <v>93</v>
      </c>
      <c r="T27" s="91">
        <v>9.6</v>
      </c>
      <c r="U27" s="91"/>
      <c r="V27" s="133" t="str">
        <f t="shared" si="2"/>
        <v/>
      </c>
      <c r="W27" s="7" t="e">
        <f ca="1">IF(V27&gt;=$P$8,IF(V27=$J$45,(W26-$J$44)*(1+$P$5)^$P$6-(('TSP Annual Balance After Retire'!D37+'TSP Annual Balance After Retire'!E37)*((1+$P$5)^$P$6-1)/$P$5),W26*(1+$P$5)^$P$6-(('TSP Annual Balance After Retire'!D37+'TSP Annual Balance After Retire'!E37)*((1+$P$5)^$P$6-1)/$P$5)),IF(V27=$J$45,(W26-$J$44)*POWER(1+($P$5/$P$6),($P$6*$P$9)),W26*POWER(1+($P$5/$P$6),($P$6*$P$9))))</f>
        <v>#VALUE!</v>
      </c>
      <c r="X27" s="7" t="e">
        <f ca="1">IF(V27&lt;72,0,(W26/VLOOKUP(V27,$S$4:$T$49,2,FALSE))-'TSP Annual Balance After Retire'!D37)</f>
        <v>#VALUE!</v>
      </c>
      <c r="Y27" s="7" t="e">
        <f t="shared" ca="1" si="0"/>
        <v>#VALUE!</v>
      </c>
      <c r="Z27" s="16" t="e">
        <f t="shared" ca="1" si="1"/>
        <v>#VALUE!</v>
      </c>
      <c r="AA27" s="7" t="e">
        <f t="shared" ca="1" si="3"/>
        <v>#VALUE!</v>
      </c>
      <c r="AD27" s="186" t="str">
        <f ca="1">IF(J37&lt;&gt;"",CONCATENATE("Est. Base Salary in ",ROUND(J37,2)," Years:"),CONCATENATE("Est. Base Salary in XX Years:"))</f>
        <v>Est. Base Salary in XX Years:</v>
      </c>
      <c r="AE27" s="452" t="str">
        <f ca="1">IF(AND(AE17&lt;&gt;"",AE18&lt;&gt;"",AE19&lt;&gt;"",AE26&lt;&gt;"",J37&lt;&gt;""),IF(AND(J37&gt;=0,J37&lt;=1),AE21,IF(AND(J37&gt;=1,J37&lt;=2),(AE21*AE26)+AE21,IF(AND(J37&gt;=2,J37&lt;=3),(AE21*(AE26*2))+AE21,(VLOOKUP(ROUNDDOWN(J37,0),AK18:AL42,2,FALSE)+VLOOKUP(ROUNDDOWN(J37,0)-1,AK18:AL42,2,FALSE)+VLOOKUP(ROUNDDOWN(J37,0)-2,AK18:AL42,2,FALSE))/3))),"")</f>
        <v/>
      </c>
      <c r="AG27" s="388" t="s">
        <v>2514</v>
      </c>
      <c r="AH27" s="388" t="s">
        <v>1889</v>
      </c>
      <c r="AI27" s="389" t="s">
        <v>1129</v>
      </c>
      <c r="AK27" s="16" t="e">
        <f t="shared" ca="1" si="7"/>
        <v>#VALUE!</v>
      </c>
      <c r="AL27" s="91" t="e">
        <f t="shared" ca="1" si="8"/>
        <v>#VALUE!</v>
      </c>
    </row>
    <row r="28" spans="1:43" s="6" customFormat="1" ht="13.5" thickBot="1" x14ac:dyDescent="0.3">
      <c r="A28" s="534" t="s">
        <v>152</v>
      </c>
      <c r="B28" s="535"/>
      <c r="C28" s="535"/>
      <c r="D28" s="535"/>
      <c r="E28" s="535"/>
      <c r="F28" s="535"/>
      <c r="G28" s="535"/>
      <c r="H28" s="535"/>
      <c r="I28" s="536"/>
      <c r="J28" s="178"/>
      <c r="K28" s="195" t="str">
        <f>IF(J27&lt;&gt;"",(J27*12),"")</f>
        <v/>
      </c>
      <c r="L28" s="180"/>
      <c r="M28" s="180"/>
      <c r="O28" s="494" t="s">
        <v>98</v>
      </c>
      <c r="P28" s="494"/>
      <c r="Q28" s="494"/>
      <c r="R28" s="16"/>
      <c r="S28" s="16">
        <v>94</v>
      </c>
      <c r="T28" s="91">
        <v>9.1</v>
      </c>
      <c r="U28" s="91"/>
      <c r="V28" s="133" t="str">
        <f t="shared" si="2"/>
        <v/>
      </c>
      <c r="W28" s="7" t="e">
        <f ca="1">IF(V28&gt;=$P$8,IF(V28=$J$45,(W27-$J$44)*(1+$P$5)^$P$6-(('TSP Annual Balance After Retire'!D38+'TSP Annual Balance After Retire'!E38)*((1+$P$5)^$P$6-1)/$P$5),W27*(1+$P$5)^$P$6-(('TSP Annual Balance After Retire'!D38+'TSP Annual Balance After Retire'!E38)*((1+$P$5)^$P$6-1)/$P$5)),IF(V28=$J$45,(W27-$J$44)*POWER(1+($P$5/$P$6),($P$6*$P$9)),W27*POWER(1+($P$5/$P$6),($P$6*$P$9))))</f>
        <v>#VALUE!</v>
      </c>
      <c r="X28" s="7" t="e">
        <f ca="1">IF(V28&lt;72,0,(W27/VLOOKUP(V28,$S$4:$T$49,2,FALSE))-'TSP Annual Balance After Retire'!D38)</f>
        <v>#VALUE!</v>
      </c>
      <c r="Y28" s="7" t="e">
        <f t="shared" ca="1" si="0"/>
        <v>#VALUE!</v>
      </c>
      <c r="Z28" s="16" t="e">
        <f t="shared" ca="1" si="1"/>
        <v>#VALUE!</v>
      </c>
      <c r="AA28" s="7" t="e">
        <f t="shared" ca="1" si="3"/>
        <v>#VALUE!</v>
      </c>
      <c r="AD28" s="487" t="str">
        <f>IF(K28&lt;&gt;"",IF(J25&lt;62,IF(J8&lt;20,"&lt;--- **Not Eligible for RAS for Less Than 20 Years of Service",IF(AND(J8&gt;=20,J8&lt;30),IF(J25&gt;=60,IF(J25&lt;62,CONCATENATE("&lt;--- **Will Receive RAS from Age ",J25,"-62"),"&lt;--- **Not Eligible for RAS Due to Being Over 62 YOA at Retirement"),"&lt;--- **Not Eligible for RAS for Being Under 60 YOA at Retirement and Less than 30 Years of Service"),CONCATENATE("&lt;--- **Will Receive RAS from Age ",J25,"-62"))),"&lt;--- **Not Eligible for RAS Due to Being At or Over Age 62 at Retirement"),"")</f>
        <v/>
      </c>
      <c r="AE28" s="487"/>
      <c r="AG28" s="388" t="s">
        <v>2515</v>
      </c>
      <c r="AH28" s="388" t="s">
        <v>1890</v>
      </c>
      <c r="AI28" s="389" t="s">
        <v>811</v>
      </c>
      <c r="AK28" s="16" t="e">
        <f t="shared" ca="1" si="7"/>
        <v>#VALUE!</v>
      </c>
      <c r="AL28" s="91" t="e">
        <f t="shared" ca="1" si="8"/>
        <v>#VALUE!</v>
      </c>
    </row>
    <row r="29" spans="1:43" s="6" customFormat="1" ht="12" customHeight="1" thickTop="1" thickBot="1" x14ac:dyDescent="0.3">
      <c r="K29" s="91"/>
      <c r="L29" s="91"/>
      <c r="M29" s="91"/>
      <c r="O29" s="495"/>
      <c r="P29" s="495"/>
      <c r="Q29" s="495"/>
      <c r="R29" s="16"/>
      <c r="S29" s="16">
        <v>95</v>
      </c>
      <c r="T29" s="91">
        <v>8.6</v>
      </c>
      <c r="U29" s="91"/>
      <c r="V29" s="133" t="str">
        <f t="shared" si="2"/>
        <v/>
      </c>
      <c r="W29" s="7" t="e">
        <f ca="1">IF(V29&gt;=$P$8,IF(V29=$J$45,(W28-$J$44)*(1+$P$5)^$P$6-(('TSP Annual Balance After Retire'!D39+'TSP Annual Balance After Retire'!E39)*((1+$P$5)^$P$6-1)/$P$5),W28*(1+$P$5)^$P$6-(('TSP Annual Balance After Retire'!D39+'TSP Annual Balance After Retire'!E39)*((1+$P$5)^$P$6-1)/$P$5)),IF(V29=$J$45,(W28-$J$44)*POWER(1+($P$5/$P$6),($P$6*$P$9)),W28*POWER(1+($P$5/$P$6),($P$6*$P$9))))</f>
        <v>#VALUE!</v>
      </c>
      <c r="X29" s="7" t="e">
        <f ca="1">IF(V29&lt;72,0,(W28/VLOOKUP(V29,$S$4:$T$49,2,FALSE))-'TSP Annual Balance After Retire'!D39)</f>
        <v>#VALUE!</v>
      </c>
      <c r="Y29" s="7" t="e">
        <f t="shared" ca="1" si="0"/>
        <v>#VALUE!</v>
      </c>
      <c r="Z29" s="16" t="e">
        <f t="shared" ca="1" si="1"/>
        <v>#VALUE!</v>
      </c>
      <c r="AA29" s="7" t="e">
        <f t="shared" ca="1" si="3"/>
        <v>#VALUE!</v>
      </c>
      <c r="AD29" s="189"/>
      <c r="AG29" s="388" t="s">
        <v>2516</v>
      </c>
      <c r="AH29" s="388" t="s">
        <v>1891</v>
      </c>
      <c r="AI29" s="389" t="s">
        <v>905</v>
      </c>
      <c r="AK29" s="16" t="e">
        <f t="shared" ca="1" si="7"/>
        <v>#VALUE!</v>
      </c>
      <c r="AL29" s="91" t="e">
        <f t="shared" ca="1" si="8"/>
        <v>#VALUE!</v>
      </c>
    </row>
    <row r="30" spans="1:43" s="6" customFormat="1" ht="14.25" thickTop="1" thickBot="1" x14ac:dyDescent="0.3">
      <c r="A30" s="527" t="s">
        <v>33</v>
      </c>
      <c r="B30" s="528"/>
      <c r="C30" s="528"/>
      <c r="D30" s="528"/>
      <c r="E30" s="528"/>
      <c r="F30" s="528"/>
      <c r="G30" s="528"/>
      <c r="H30" s="528"/>
      <c r="I30" s="528"/>
      <c r="J30" s="528"/>
      <c r="K30" s="529"/>
      <c r="L30" s="163"/>
      <c r="M30" s="163"/>
      <c r="O30" s="492" t="s">
        <v>35</v>
      </c>
      <c r="P30" s="493"/>
      <c r="Q30" s="129" t="s">
        <v>36</v>
      </c>
      <c r="R30" s="163"/>
      <c r="S30" s="16">
        <v>96</v>
      </c>
      <c r="T30" s="91">
        <v>8.1</v>
      </c>
      <c r="U30" s="91"/>
      <c r="V30" s="133" t="str">
        <f t="shared" si="2"/>
        <v/>
      </c>
      <c r="W30" s="7" t="e">
        <f ca="1">IF(V30&gt;=$P$8,IF(V30=$J$45,(W29-$J$44)*(1+$P$5)^$P$6-(('TSP Annual Balance After Retire'!D40+'TSP Annual Balance After Retire'!E40)*((1+$P$5)^$P$6-1)/$P$5),W29*(1+$P$5)^$P$6-(('TSP Annual Balance After Retire'!D40+'TSP Annual Balance After Retire'!E40)*((1+$P$5)^$P$6-1)/$P$5)),IF(V30=$J$45,(W29-$J$44)*POWER(1+($P$5/$P$6),($P$6*$P$9)),W29*POWER(1+($P$5/$P$6),($P$6*$P$9))))</f>
        <v>#VALUE!</v>
      </c>
      <c r="X30" s="7" t="e">
        <f ca="1">IF(V30&lt;72,0,(W29/VLOOKUP(V30,$S$4:$T$49,2,FALSE))-'TSP Annual Balance After Retire'!D40)</f>
        <v>#VALUE!</v>
      </c>
      <c r="Y30" s="7" t="e">
        <f t="shared" ca="1" si="0"/>
        <v>#VALUE!</v>
      </c>
      <c r="Z30" s="16" t="e">
        <f t="shared" ca="1" si="1"/>
        <v>#VALUE!</v>
      </c>
      <c r="AA30" s="7" t="e">
        <f t="shared" ca="1" si="3"/>
        <v>#VALUE!</v>
      </c>
      <c r="AD30" s="189"/>
      <c r="AG30" s="388" t="s">
        <v>2517</v>
      </c>
      <c r="AH30" s="388" t="s">
        <v>1892</v>
      </c>
      <c r="AI30" s="389" t="s">
        <v>979</v>
      </c>
      <c r="AK30" s="16" t="e">
        <f t="shared" ca="1" si="7"/>
        <v>#VALUE!</v>
      </c>
      <c r="AL30" s="91" t="e">
        <f t="shared" ca="1" si="8"/>
        <v>#VALUE!</v>
      </c>
    </row>
    <row r="31" spans="1:43" s="6" customFormat="1" ht="13.5" thickBot="1" x14ac:dyDescent="0.3">
      <c r="A31" s="517"/>
      <c r="B31" s="518"/>
      <c r="C31" s="518"/>
      <c r="D31" s="518"/>
      <c r="E31" s="518"/>
      <c r="F31" s="518"/>
      <c r="G31" s="518"/>
      <c r="H31" s="518"/>
      <c r="I31" s="518"/>
      <c r="J31" s="196" t="s">
        <v>3</v>
      </c>
      <c r="K31" s="197"/>
      <c r="L31" s="163"/>
      <c r="M31" s="163"/>
      <c r="N31" s="16">
        <f t="shared" ref="N31:N36" si="9">IF(AND($D$56&gt;=O31,$D$56&lt;=P31),1,0)</f>
        <v>0</v>
      </c>
      <c r="O31" s="350">
        <v>0</v>
      </c>
      <c r="P31" s="384">
        <v>11600</v>
      </c>
      <c r="Q31" s="198">
        <v>0.1</v>
      </c>
      <c r="R31" s="199"/>
      <c r="S31" s="16">
        <v>97</v>
      </c>
      <c r="T31" s="91">
        <v>7.6</v>
      </c>
      <c r="U31" s="91"/>
      <c r="V31" s="133" t="str">
        <f t="shared" si="2"/>
        <v/>
      </c>
      <c r="W31" s="7" t="e">
        <f ca="1">IF(V31&gt;=$P$8,IF(V31=$J$45,(W30-$J$44)*(1+$P$5)^$P$6-(('TSP Annual Balance After Retire'!D41+'TSP Annual Balance After Retire'!E41)*((1+$P$5)^$P$6-1)/$P$5),W30*(1+$P$5)^$P$6-(('TSP Annual Balance After Retire'!D41+'TSP Annual Balance After Retire'!E41)*((1+$P$5)^$P$6-1)/$P$5)),IF(V31=$J$45,(W30-$J$44)*POWER(1+($P$5/$P$6),($P$6*$P$9)),W30*POWER(1+($P$5/$P$6),($P$6*$P$9))))</f>
        <v>#VALUE!</v>
      </c>
      <c r="X31" s="7" t="e">
        <f ca="1">IF(V31&lt;72,0,(W30/VLOOKUP(V31,$S$4:$T$49,2,FALSE))-'TSP Annual Balance After Retire'!D41)</f>
        <v>#VALUE!</v>
      </c>
      <c r="Y31" s="7" t="e">
        <f t="shared" ca="1" si="0"/>
        <v>#VALUE!</v>
      </c>
      <c r="Z31" s="16" t="e">
        <f t="shared" ca="1" si="1"/>
        <v>#VALUE!</v>
      </c>
      <c r="AA31" s="7" t="e">
        <f t="shared" ca="1" si="3"/>
        <v>#VALUE!</v>
      </c>
      <c r="AG31" s="388" t="s">
        <v>2518</v>
      </c>
      <c r="AH31" s="388" t="s">
        <v>1893</v>
      </c>
      <c r="AI31" s="389" t="s">
        <v>1119</v>
      </c>
      <c r="AK31" s="16" t="e">
        <f t="shared" ca="1" si="7"/>
        <v>#VALUE!</v>
      </c>
      <c r="AL31" s="91" t="e">
        <f t="shared" ca="1" si="8"/>
        <v>#VALUE!</v>
      </c>
    </row>
    <row r="32" spans="1:43" s="6" customFormat="1" ht="12.75" x14ac:dyDescent="0.25">
      <c r="A32" s="509" t="s">
        <v>10</v>
      </c>
      <c r="B32" s="510"/>
      <c r="C32" s="510"/>
      <c r="D32" s="510"/>
      <c r="E32" s="510"/>
      <c r="F32" s="510"/>
      <c r="G32" s="510"/>
      <c r="H32" s="510"/>
      <c r="I32" s="520"/>
      <c r="J32" s="200"/>
      <c r="K32" s="201"/>
      <c r="L32" s="163"/>
      <c r="M32" s="163"/>
      <c r="N32" s="16">
        <f t="shared" si="9"/>
        <v>0</v>
      </c>
      <c r="O32" s="351">
        <f>P31+1</f>
        <v>11601</v>
      </c>
      <c r="P32" s="385">
        <v>47150</v>
      </c>
      <c r="Q32" s="202">
        <v>0.12</v>
      </c>
      <c r="R32" s="199"/>
      <c r="S32" s="16">
        <v>98</v>
      </c>
      <c r="T32" s="91">
        <v>7.1</v>
      </c>
      <c r="U32" s="91"/>
      <c r="V32" s="133" t="str">
        <f t="shared" si="2"/>
        <v/>
      </c>
      <c r="W32" s="7" t="e">
        <f ca="1">IF(V32&gt;=$P$8,IF(V32=$J$45,(W31-$J$44)*(1+$P$5)^$P$6-(('TSP Annual Balance After Retire'!D42+'TSP Annual Balance After Retire'!E42)*((1+$P$5)^$P$6-1)/$P$5),W31*(1+$P$5)^$P$6-(('TSP Annual Balance After Retire'!D42+'TSP Annual Balance After Retire'!E42)*((1+$P$5)^$P$6-1)/$P$5)),IF(V32=$J$45,(W31-$J$44)*POWER(1+($P$5/$P$6),($P$6*$P$9)),W31*POWER(1+($P$5/$P$6),($P$6*$P$9))))</f>
        <v>#VALUE!</v>
      </c>
      <c r="X32" s="7" t="e">
        <f ca="1">IF(V32&lt;72,0,(W31/VLOOKUP(V32,$S$4:$T$49,2,FALSE))-'TSP Annual Balance After Retire'!D42)</f>
        <v>#VALUE!</v>
      </c>
      <c r="Y32" s="7" t="e">
        <f t="shared" ca="1" si="0"/>
        <v>#VALUE!</v>
      </c>
      <c r="Z32" s="16" t="e">
        <f t="shared" ca="1" si="1"/>
        <v>#VALUE!</v>
      </c>
      <c r="AA32" s="7" t="e">
        <f t="shared" ca="1" si="3"/>
        <v>#VALUE!</v>
      </c>
      <c r="AE32" s="7"/>
      <c r="AG32" s="388" t="s">
        <v>2519</v>
      </c>
      <c r="AH32" s="388" t="s">
        <v>1894</v>
      </c>
      <c r="AI32" s="389" t="s">
        <v>1055</v>
      </c>
      <c r="AK32" s="16" t="e">
        <f t="shared" ca="1" si="7"/>
        <v>#VALUE!</v>
      </c>
      <c r="AL32" s="91" t="e">
        <f t="shared" ca="1" si="8"/>
        <v>#VALUE!</v>
      </c>
    </row>
    <row r="33" spans="1:38" s="6" customFormat="1" ht="12.75" x14ac:dyDescent="0.25">
      <c r="A33" s="506" t="s">
        <v>101</v>
      </c>
      <c r="B33" s="507"/>
      <c r="C33" s="507"/>
      <c r="D33" s="507"/>
      <c r="E33" s="507"/>
      <c r="F33" s="507"/>
      <c r="G33" s="507"/>
      <c r="H33" s="507"/>
      <c r="I33" s="519"/>
      <c r="J33" s="203"/>
      <c r="K33" s="201"/>
      <c r="L33" s="163"/>
      <c r="M33" s="163"/>
      <c r="N33" s="16">
        <f t="shared" si="9"/>
        <v>0</v>
      </c>
      <c r="O33" s="351">
        <f t="shared" ref="O33:O37" si="10">P32+1</f>
        <v>47151</v>
      </c>
      <c r="P33" s="385">
        <v>100525</v>
      </c>
      <c r="Q33" s="202">
        <v>0.22</v>
      </c>
      <c r="R33" s="199"/>
      <c r="S33" s="16">
        <v>99</v>
      </c>
      <c r="T33" s="91">
        <v>6.7</v>
      </c>
      <c r="U33" s="91"/>
      <c r="V33" s="133" t="str">
        <f t="shared" si="2"/>
        <v/>
      </c>
      <c r="W33" s="7" t="e">
        <f ca="1">IF(V33&gt;=$P$8,IF(V33=$J$45,(W32-$J$44)*(1+$P$5)^$P$6-(('TSP Annual Balance After Retire'!D43+'TSP Annual Balance After Retire'!E43)*((1+$P$5)^$P$6-1)/$P$5),W32*(1+$P$5)^$P$6-(('TSP Annual Balance After Retire'!D43+'TSP Annual Balance After Retire'!E43)*((1+$P$5)^$P$6-1)/$P$5)),IF(V33=$J$45,(W32-$J$44)*POWER(1+($P$5/$P$6),($P$6*$P$9)),W32*POWER(1+($P$5/$P$6),($P$6*$P$9))))</f>
        <v>#VALUE!</v>
      </c>
      <c r="X33" s="7" t="e">
        <f ca="1">IF(V33&lt;72,0,(W32/VLOOKUP(V33,$S$4:$T$49,2,FALSE))-'TSP Annual Balance After Retire'!D43)</f>
        <v>#VALUE!</v>
      </c>
      <c r="Y33" s="7" t="e">
        <f t="shared" ca="1" si="0"/>
        <v>#VALUE!</v>
      </c>
      <c r="Z33" s="16" t="e">
        <f t="shared" ca="1" si="1"/>
        <v>#VALUE!</v>
      </c>
      <c r="AA33" s="7" t="e">
        <f t="shared" ca="1" si="3"/>
        <v>#VALUE!</v>
      </c>
      <c r="AG33" s="388" t="s">
        <v>2520</v>
      </c>
      <c r="AH33" s="388" t="s">
        <v>2521</v>
      </c>
      <c r="AI33" s="389" t="s">
        <v>2382</v>
      </c>
      <c r="AK33" s="16" t="e">
        <f t="shared" ca="1" si="7"/>
        <v>#VALUE!</v>
      </c>
      <c r="AL33" s="91" t="e">
        <f t="shared" ca="1" si="8"/>
        <v>#VALUE!</v>
      </c>
    </row>
    <row r="34" spans="1:38" s="6" customFormat="1" ht="12.75" x14ac:dyDescent="0.25">
      <c r="A34" s="506" t="s">
        <v>11</v>
      </c>
      <c r="B34" s="507"/>
      <c r="C34" s="507"/>
      <c r="D34" s="507"/>
      <c r="E34" s="507"/>
      <c r="F34" s="507"/>
      <c r="G34" s="507"/>
      <c r="H34" s="507"/>
      <c r="I34" s="519"/>
      <c r="J34" s="11" t="str">
        <f>IF(J35&lt;&gt;"",J35/12,"")</f>
        <v/>
      </c>
      <c r="K34" s="201"/>
      <c r="L34" s="163"/>
      <c r="M34" s="163"/>
      <c r="N34" s="16">
        <f t="shared" si="9"/>
        <v>0</v>
      </c>
      <c r="O34" s="351">
        <f t="shared" si="10"/>
        <v>100526</v>
      </c>
      <c r="P34" s="385">
        <v>191950</v>
      </c>
      <c r="Q34" s="202">
        <v>0.24</v>
      </c>
      <c r="R34" s="199"/>
      <c r="S34" s="16">
        <v>100</v>
      </c>
      <c r="T34" s="91">
        <v>6.3</v>
      </c>
      <c r="U34" s="91"/>
      <c r="V34" s="133" t="str">
        <f t="shared" si="2"/>
        <v/>
      </c>
      <c r="W34" s="7" t="e">
        <f ca="1">IF(V34&gt;=$P$8,IF(V34=$J$45,(W33-$J$44)*(1+$P$5)^$P$6-(('TSP Annual Balance After Retire'!D44+'TSP Annual Balance After Retire'!E44)*((1+$P$5)^$P$6-1)/$P$5),W33*(1+$P$5)^$P$6-(('TSP Annual Balance After Retire'!D44+'TSP Annual Balance After Retire'!E44)*((1+$P$5)^$P$6-1)/$P$5)),IF(V34=$J$45,(W33-$J$44)*POWER(1+($P$5/$P$6),($P$6*$P$9)),W33*POWER(1+($P$5/$P$6),($P$6*$P$9))))</f>
        <v>#VALUE!</v>
      </c>
      <c r="X34" s="7" t="e">
        <f ca="1">IF(V34&lt;72,0,(W33/VLOOKUP(V34,$S$4:$T$49,2,FALSE))-'TSP Annual Balance After Retire'!D44)</f>
        <v>#VALUE!</v>
      </c>
      <c r="Y34" s="7" t="e">
        <f t="shared" ref="Y34:Y63" ca="1" si="11">W34-X34</f>
        <v>#VALUE!</v>
      </c>
      <c r="Z34" s="16" t="e">
        <f t="shared" ca="1" si="1"/>
        <v>#VALUE!</v>
      </c>
      <c r="AA34" s="7" t="e">
        <f t="shared" ca="1" si="3"/>
        <v>#VALUE!</v>
      </c>
      <c r="AG34" s="388" t="s">
        <v>2522</v>
      </c>
      <c r="AH34" s="388" t="s">
        <v>1895</v>
      </c>
      <c r="AI34" s="389" t="s">
        <v>1391</v>
      </c>
      <c r="AK34" s="16" t="e">
        <f t="shared" ca="1" si="7"/>
        <v>#VALUE!</v>
      </c>
      <c r="AL34" s="91" t="e">
        <f t="shared" ca="1" si="8"/>
        <v>#VALUE!</v>
      </c>
    </row>
    <row r="35" spans="1:38" s="6" customFormat="1" ht="12.75" x14ac:dyDescent="0.25">
      <c r="A35" s="506" t="s">
        <v>12</v>
      </c>
      <c r="B35" s="507"/>
      <c r="C35" s="507"/>
      <c r="D35" s="507"/>
      <c r="E35" s="507"/>
      <c r="F35" s="507"/>
      <c r="G35" s="507"/>
      <c r="H35" s="507"/>
      <c r="I35" s="519"/>
      <c r="J35" s="11" t="str">
        <f>IF(J33&lt;&gt;"",J33*26,"")</f>
        <v/>
      </c>
      <c r="K35" s="201"/>
      <c r="L35" s="163"/>
      <c r="M35" s="163"/>
      <c r="N35" s="16">
        <f t="shared" si="9"/>
        <v>0</v>
      </c>
      <c r="O35" s="351">
        <f t="shared" si="10"/>
        <v>191951</v>
      </c>
      <c r="P35" s="385">
        <v>243725</v>
      </c>
      <c r="Q35" s="202">
        <v>0.32</v>
      </c>
      <c r="R35" s="199"/>
      <c r="S35" s="16">
        <v>101</v>
      </c>
      <c r="T35" s="91">
        <v>5.9</v>
      </c>
      <c r="U35" s="91"/>
      <c r="V35" s="133" t="str">
        <f t="shared" si="2"/>
        <v/>
      </c>
      <c r="W35" s="7" t="e">
        <f ca="1">IF(V35&gt;=$P$8,IF(V35=$J$45,(W34-$J$44)*(1+$P$5)^$P$6-(('TSP Annual Balance After Retire'!D45+'TSP Annual Balance After Retire'!E45)*((1+$P$5)^$P$6-1)/$P$5),W34*(1+$P$5)^$P$6-(('TSP Annual Balance After Retire'!D45+'TSP Annual Balance After Retire'!E45)*((1+$P$5)^$P$6-1)/$P$5)),IF(V35=$J$45,(W34-$J$44)*POWER(1+($P$5/$P$6),($P$6*$P$9)),W34*POWER(1+($P$5/$P$6),($P$6*$P$9))))</f>
        <v>#VALUE!</v>
      </c>
      <c r="X35" s="7" t="e">
        <f ca="1">IF(V35&lt;72,0,(W34/VLOOKUP(V35,$S$4:$T$49,2,FALSE))-'TSP Annual Balance After Retire'!D45)</f>
        <v>#VALUE!</v>
      </c>
      <c r="Y35" s="7" t="e">
        <f t="shared" ca="1" si="11"/>
        <v>#VALUE!</v>
      </c>
      <c r="Z35" s="16" t="e">
        <f t="shared" ca="1" si="1"/>
        <v>#VALUE!</v>
      </c>
      <c r="AA35" s="7" t="e">
        <f t="shared" ca="1" si="3"/>
        <v>#VALUE!</v>
      </c>
      <c r="AG35" s="388" t="s">
        <v>2523</v>
      </c>
      <c r="AH35" s="388" t="s">
        <v>1896</v>
      </c>
      <c r="AI35" s="389" t="s">
        <v>1430</v>
      </c>
      <c r="AK35" s="16" t="e">
        <f t="shared" ca="1" si="7"/>
        <v>#VALUE!</v>
      </c>
      <c r="AL35" s="91" t="e">
        <f t="shared" ca="1" si="8"/>
        <v>#VALUE!</v>
      </c>
    </row>
    <row r="36" spans="1:38" s="6" customFormat="1" ht="12.75" x14ac:dyDescent="0.25">
      <c r="A36" s="506" t="s">
        <v>2098</v>
      </c>
      <c r="B36" s="507"/>
      <c r="C36" s="507"/>
      <c r="D36" s="507"/>
      <c r="E36" s="507"/>
      <c r="F36" s="507"/>
      <c r="G36" s="507"/>
      <c r="H36" s="507"/>
      <c r="I36" s="519"/>
      <c r="J36" s="204"/>
      <c r="K36" s="201"/>
      <c r="L36" s="163"/>
      <c r="M36" s="163"/>
      <c r="N36" s="16">
        <f t="shared" si="9"/>
        <v>0</v>
      </c>
      <c r="O36" s="351">
        <f t="shared" si="10"/>
        <v>243726</v>
      </c>
      <c r="P36" s="385">
        <v>609350</v>
      </c>
      <c r="Q36" s="202">
        <v>0.35</v>
      </c>
      <c r="R36" s="199"/>
      <c r="S36" s="16">
        <v>102</v>
      </c>
      <c r="T36" s="91">
        <v>5.5</v>
      </c>
      <c r="U36" s="91"/>
      <c r="V36" s="133" t="str">
        <f t="shared" si="2"/>
        <v/>
      </c>
      <c r="W36" s="7" t="e">
        <f ca="1">IF(V36&gt;=$P$8,IF(V36=$J$45,(W35-$J$44)*(1+$P$5)^$P$6-(('TSP Annual Balance After Retire'!D46+'TSP Annual Balance After Retire'!E46)*((1+$P$5)^$P$6-1)/$P$5),W35*(1+$P$5)^$P$6-(('TSP Annual Balance After Retire'!D46+'TSP Annual Balance After Retire'!E46)*((1+$P$5)^$P$6-1)/$P$5)),IF(V36=$J$45,(W35-$J$44)*POWER(1+($P$5/$P$6),($P$6*$P$9)),W35*POWER(1+($P$5/$P$6),($P$6*$P$9))))</f>
        <v>#VALUE!</v>
      </c>
      <c r="X36" s="7" t="e">
        <f ca="1">IF(V36&lt;72,0,(W35/VLOOKUP(V36,$S$4:$T$49,2,FALSE))-'TSP Annual Balance After Retire'!D46)</f>
        <v>#VALUE!</v>
      </c>
      <c r="Y36" s="7" t="e">
        <f t="shared" ca="1" si="11"/>
        <v>#VALUE!</v>
      </c>
      <c r="Z36" s="16" t="e">
        <f t="shared" ca="1" si="1"/>
        <v>#VALUE!</v>
      </c>
      <c r="AA36" s="7" t="e">
        <f t="shared" ca="1" si="3"/>
        <v>#VALUE!</v>
      </c>
      <c r="AD36" s="133"/>
      <c r="AG36" s="388" t="s">
        <v>2524</v>
      </c>
      <c r="AH36" s="388" t="s">
        <v>1897</v>
      </c>
      <c r="AI36" s="389" t="s">
        <v>1187</v>
      </c>
      <c r="AK36" s="16" t="e">
        <f t="shared" ca="1" si="7"/>
        <v>#VALUE!</v>
      </c>
      <c r="AL36" s="91" t="e">
        <f t="shared" ca="1" si="8"/>
        <v>#VALUE!</v>
      </c>
    </row>
    <row r="37" spans="1:38" s="6" customFormat="1" ht="13.5" thickBot="1" x14ac:dyDescent="0.3">
      <c r="A37" s="506" t="s">
        <v>13</v>
      </c>
      <c r="B37" s="507"/>
      <c r="C37" s="507"/>
      <c r="D37" s="507"/>
      <c r="E37" s="507"/>
      <c r="F37" s="507"/>
      <c r="G37" s="507"/>
      <c r="H37" s="507"/>
      <c r="I37" s="519"/>
      <c r="J37" s="205" t="str">
        <f ca="1">IF(K5&lt;&gt;"",IF(H10&lt;&gt;"",IF(K5&gt;H10,IF(TODAY()&gt;=K5,0,DATEDIF(TODAY(),K5,"M")/12),IF(TODAY()&gt;=H10,0,DATEDIF(TODAY(),H10,"M")/12)),IF(TODAY()&gt;=K5,0,DATEDIF(TODAY(),K5,"M")/12)),"")</f>
        <v/>
      </c>
      <c r="K37" s="201"/>
      <c r="L37" s="163"/>
      <c r="M37" s="163"/>
      <c r="N37" s="16">
        <f>IF(D56&gt;=O37,1,0)</f>
        <v>1</v>
      </c>
      <c r="O37" s="352">
        <f t="shared" si="10"/>
        <v>609351</v>
      </c>
      <c r="P37" s="352" t="s">
        <v>34</v>
      </c>
      <c r="Q37" s="206">
        <v>0.37</v>
      </c>
      <c r="R37" s="199"/>
      <c r="S37" s="16">
        <v>103</v>
      </c>
      <c r="T37" s="91">
        <v>5.2</v>
      </c>
      <c r="U37" s="91"/>
      <c r="V37" s="133" t="str">
        <f t="shared" si="2"/>
        <v/>
      </c>
      <c r="W37" s="7" t="e">
        <f ca="1">IF(V37&gt;=$P$8,IF(V37=$J$45,(W36-$J$44)*(1+$P$5)^$P$6-(('TSP Annual Balance After Retire'!D47+'TSP Annual Balance After Retire'!E47)*((1+$P$5)^$P$6-1)/$P$5),W36*(1+$P$5)^$P$6-(('TSP Annual Balance After Retire'!D47+'TSP Annual Balance After Retire'!E47)*((1+$P$5)^$P$6-1)/$P$5)),IF(V37=$J$45,(W36-$J$44)*POWER(1+($P$5/$P$6),($P$6*$P$9)),W36*POWER(1+($P$5/$P$6),($P$6*$P$9))))</f>
        <v>#VALUE!</v>
      </c>
      <c r="X37" s="7" t="e">
        <f ca="1">IF(V37&lt;72,0,(W36/VLOOKUP(V37,$S$4:$T$49,2,FALSE))-'TSP Annual Balance After Retire'!D47)</f>
        <v>#VALUE!</v>
      </c>
      <c r="Y37" s="7" t="e">
        <f t="shared" ca="1" si="11"/>
        <v>#VALUE!</v>
      </c>
      <c r="Z37" s="16" t="e">
        <f t="shared" ca="1" si="1"/>
        <v>#VALUE!</v>
      </c>
      <c r="AA37" s="7" t="e">
        <f t="shared" ca="1" si="3"/>
        <v>#VALUE!</v>
      </c>
      <c r="AG37" s="388" t="s">
        <v>2525</v>
      </c>
      <c r="AH37" s="388" t="s">
        <v>1898</v>
      </c>
      <c r="AI37" s="389" t="s">
        <v>1309</v>
      </c>
      <c r="AK37" s="16" t="e">
        <f t="shared" ca="1" si="7"/>
        <v>#VALUE!</v>
      </c>
      <c r="AL37" s="91" t="e">
        <f t="shared" ca="1" si="8"/>
        <v>#VALUE!</v>
      </c>
    </row>
    <row r="38" spans="1:38" s="6" customFormat="1" ht="13.5" thickBot="1" x14ac:dyDescent="0.3">
      <c r="A38" s="506" t="s">
        <v>106</v>
      </c>
      <c r="B38" s="507"/>
      <c r="C38" s="507"/>
      <c r="D38" s="507"/>
      <c r="E38" s="507"/>
      <c r="F38" s="507"/>
      <c r="G38" s="507"/>
      <c r="H38" s="507"/>
      <c r="I38" s="519"/>
      <c r="J38" s="207" t="str">
        <f ca="1">IF(K39&lt;&gt;"",K39-J32,"")</f>
        <v/>
      </c>
      <c r="K38" s="208"/>
      <c r="L38" s="163"/>
      <c r="M38" s="163"/>
      <c r="O38" s="209"/>
      <c r="P38" s="209"/>
      <c r="Q38" s="210"/>
      <c r="R38" s="210"/>
      <c r="S38" s="16">
        <v>104</v>
      </c>
      <c r="T38" s="91">
        <v>4.9000000000000004</v>
      </c>
      <c r="U38" s="91"/>
      <c r="V38" s="133" t="str">
        <f t="shared" si="2"/>
        <v/>
      </c>
      <c r="W38" s="7" t="e">
        <f ca="1">IF(V38&gt;=$P$8,IF(V38=$J$45,(W37-$J$44)*(1+$P$5)^$P$6-(('TSP Annual Balance After Retire'!D48+'TSP Annual Balance After Retire'!E48)*((1+$P$5)^$P$6-1)/$P$5),W37*(1+$P$5)^$P$6-(('TSP Annual Balance After Retire'!D48+'TSP Annual Balance After Retire'!E48)*((1+$P$5)^$P$6-1)/$P$5)),IF(V38=$J$45,(W37-$J$44)*POWER(1+($P$5/$P$6),($P$6*$P$9)),W37*POWER(1+($P$5/$P$6),($P$6*$P$9))))</f>
        <v>#VALUE!</v>
      </c>
      <c r="X38" s="7" t="e">
        <f ca="1">IF(V38&lt;72,0,(W37/VLOOKUP(V38,$S$4:$T$49,2,FALSE))-'TSP Annual Balance After Retire'!D48)</f>
        <v>#VALUE!</v>
      </c>
      <c r="Y38" s="7" t="e">
        <f t="shared" ca="1" si="11"/>
        <v>#VALUE!</v>
      </c>
      <c r="Z38" s="16" t="e">
        <f t="shared" ca="1" si="1"/>
        <v>#VALUE!</v>
      </c>
      <c r="AA38" s="7" t="e">
        <f t="shared" ca="1" si="3"/>
        <v>#VALUE!</v>
      </c>
      <c r="AG38" s="389" t="s">
        <v>3068</v>
      </c>
      <c r="AH38" s="389" t="s">
        <v>3053</v>
      </c>
      <c r="AI38" s="389" t="s">
        <v>2947</v>
      </c>
      <c r="AK38" s="16" t="e">
        <f t="shared" ca="1" si="7"/>
        <v>#VALUE!</v>
      </c>
      <c r="AL38" s="91" t="e">
        <f t="shared" ca="1" si="8"/>
        <v>#VALUE!</v>
      </c>
    </row>
    <row r="39" spans="1:38" s="6" customFormat="1" ht="14.25" thickTop="1" thickBot="1" x14ac:dyDescent="0.3">
      <c r="A39" s="521" t="s">
        <v>14</v>
      </c>
      <c r="B39" s="522"/>
      <c r="C39" s="522"/>
      <c r="D39" s="522"/>
      <c r="E39" s="522"/>
      <c r="F39" s="522"/>
      <c r="G39" s="522"/>
      <c r="H39" s="522"/>
      <c r="I39" s="523"/>
      <c r="J39" s="211"/>
      <c r="K39" s="179" t="str">
        <f ca="1">IF(AND(J32&lt;&gt;"",J33&lt;&gt;"",J34&lt;&gt;"",J36&lt;&gt;"",J37&lt;&gt;""),(J32*POWER(1+(J36/12),J37*12))+(J34*((POWER(1+(J36/12),(J37*12)))-1)/(J36/12)),"")</f>
        <v/>
      </c>
      <c r="L39" s="180"/>
      <c r="M39" s="212" t="s">
        <v>151</v>
      </c>
      <c r="O39" s="494" t="s">
        <v>97</v>
      </c>
      <c r="P39" s="494"/>
      <c r="Q39" s="494"/>
      <c r="R39" s="16"/>
      <c r="S39" s="16">
        <v>105</v>
      </c>
      <c r="T39" s="91">
        <v>4.5</v>
      </c>
      <c r="U39" s="91"/>
      <c r="V39" s="133" t="str">
        <f t="shared" si="2"/>
        <v/>
      </c>
      <c r="W39" s="7" t="e">
        <f ca="1">IF(V39&gt;=$P$8,IF(V39=$J$45,(W38-$J$44)*(1+$P$5)^$P$6-(('TSP Annual Balance After Retire'!D49+'TSP Annual Balance After Retire'!E49)*((1+$P$5)^$P$6-1)/$P$5),W38*(1+$P$5)^$P$6-(('TSP Annual Balance After Retire'!D49+'TSP Annual Balance After Retire'!E49)*((1+$P$5)^$P$6-1)/$P$5)),IF(V39=$J$45,(W38-$J$44)*POWER(1+($P$5/$P$6),($P$6*$P$9)),W38*POWER(1+($P$5/$P$6),($P$6*$P$9))))</f>
        <v>#VALUE!</v>
      </c>
      <c r="X39" s="7" t="e">
        <f ca="1">IF(V39&lt;72,0,(W38/VLOOKUP(V39,$S$4:$T$49,2,FALSE))-'TSP Annual Balance After Retire'!D49)</f>
        <v>#VALUE!</v>
      </c>
      <c r="Y39" s="7" t="e">
        <f t="shared" ca="1" si="11"/>
        <v>#VALUE!</v>
      </c>
      <c r="Z39" s="16" t="e">
        <f t="shared" ca="1" si="1"/>
        <v>#VALUE!</v>
      </c>
      <c r="AA39" s="7" t="e">
        <f t="shared" ca="1" si="3"/>
        <v>#VALUE!</v>
      </c>
      <c r="AG39" s="388" t="s">
        <v>2526</v>
      </c>
      <c r="AH39" s="388" t="s">
        <v>1899</v>
      </c>
      <c r="AI39" s="389" t="s">
        <v>1350</v>
      </c>
      <c r="AK39" s="16" t="e">
        <f t="shared" ca="1" si="7"/>
        <v>#VALUE!</v>
      </c>
      <c r="AL39" s="91" t="e">
        <f t="shared" ca="1" si="8"/>
        <v>#VALUE!</v>
      </c>
    </row>
    <row r="40" spans="1:38" s="6" customFormat="1" ht="8.25" customHeight="1" thickTop="1" thickBot="1" x14ac:dyDescent="0.3">
      <c r="K40" s="91"/>
      <c r="L40" s="91"/>
      <c r="M40" s="91"/>
      <c r="O40" s="495"/>
      <c r="P40" s="495"/>
      <c r="Q40" s="495"/>
      <c r="R40" s="16"/>
      <c r="S40" s="16">
        <v>106</v>
      </c>
      <c r="T40" s="91">
        <v>4.2</v>
      </c>
      <c r="U40" s="91"/>
      <c r="V40" s="133" t="str">
        <f t="shared" si="2"/>
        <v/>
      </c>
      <c r="W40" s="7" t="e">
        <f ca="1">IF(V40&gt;=$P$8,IF(V40=$J$45,(W39-$J$44)*(1+$P$5)^$P$6-(('TSP Annual Balance After Retire'!D50+'TSP Annual Balance After Retire'!E50)*((1+$P$5)^$P$6-1)/$P$5),W39*(1+$P$5)^$P$6-(('TSP Annual Balance After Retire'!D50+'TSP Annual Balance After Retire'!E50)*((1+$P$5)^$P$6-1)/$P$5)),IF(V40=$J$45,(W39-$J$44)*POWER(1+($P$5/$P$6),($P$6*$P$9)),W39*POWER(1+($P$5/$P$6),($P$6*$P$9))))</f>
        <v>#VALUE!</v>
      </c>
      <c r="X40" s="7" t="e">
        <f ca="1">IF(V40&lt;72,0,(W39/VLOOKUP(V40,$S$4:$T$49,2,FALSE))-'TSP Annual Balance After Retire'!D50)</f>
        <v>#VALUE!</v>
      </c>
      <c r="Y40" s="7" t="e">
        <f t="shared" ca="1" si="11"/>
        <v>#VALUE!</v>
      </c>
      <c r="Z40" s="16" t="e">
        <f t="shared" ca="1" si="1"/>
        <v>#VALUE!</v>
      </c>
      <c r="AA40" s="7" t="e">
        <f t="shared" ca="1" si="3"/>
        <v>#VALUE!</v>
      </c>
      <c r="AG40" s="389" t="s">
        <v>5482</v>
      </c>
      <c r="AH40" s="389" t="s">
        <v>5481</v>
      </c>
      <c r="AI40" s="389" t="s">
        <v>4782</v>
      </c>
      <c r="AK40" s="16" t="e">
        <f t="shared" ca="1" si="7"/>
        <v>#VALUE!</v>
      </c>
      <c r="AL40" s="91" t="e">
        <f t="shared" ca="1" si="8"/>
        <v>#VALUE!</v>
      </c>
    </row>
    <row r="41" spans="1:38" s="6" customFormat="1" ht="14.25" thickTop="1" thickBot="1" x14ac:dyDescent="0.3">
      <c r="A41" s="489" t="s">
        <v>112</v>
      </c>
      <c r="B41" s="490"/>
      <c r="C41" s="490"/>
      <c r="D41" s="490"/>
      <c r="E41" s="490"/>
      <c r="F41" s="490"/>
      <c r="G41" s="490"/>
      <c r="H41" s="490"/>
      <c r="I41" s="490"/>
      <c r="J41" s="490"/>
      <c r="K41" s="491"/>
      <c r="L41" s="163"/>
      <c r="M41" s="163"/>
      <c r="O41" s="492" t="s">
        <v>35</v>
      </c>
      <c r="P41" s="493"/>
      <c r="Q41" s="129" t="s">
        <v>36</v>
      </c>
      <c r="R41" s="163"/>
      <c r="S41" s="16">
        <v>107</v>
      </c>
      <c r="T41" s="91">
        <v>3.9</v>
      </c>
      <c r="U41" s="91"/>
      <c r="V41" s="133" t="str">
        <f t="shared" si="2"/>
        <v/>
      </c>
      <c r="W41" s="7" t="e">
        <f ca="1">IF(V41&gt;=$P$8,IF(V41=$J$45,(W40-$J$44)*(1+$P$5)^$P$6-(('TSP Annual Balance After Retire'!D51+'TSP Annual Balance After Retire'!E51)*((1+$P$5)^$P$6-1)/$P$5),W40*(1+$P$5)^$P$6-(('TSP Annual Balance After Retire'!D51+'TSP Annual Balance After Retire'!E51)*((1+$P$5)^$P$6-1)/$P$5)),IF(V41=$J$45,(W40-$J$44)*POWER(1+($P$5/$P$6),($P$6*$P$9)),W40*POWER(1+($P$5/$P$6),($P$6*$P$9))))</f>
        <v>#VALUE!</v>
      </c>
      <c r="X41" s="7" t="e">
        <f ca="1">IF(V41&lt;72,0,(W40/VLOOKUP(V41,$S$4:$T$49,2,FALSE))-'TSP Annual Balance After Retire'!D51)</f>
        <v>#VALUE!</v>
      </c>
      <c r="Y41" s="7" t="e">
        <f t="shared" ca="1" si="11"/>
        <v>#VALUE!</v>
      </c>
      <c r="Z41" s="16" t="e">
        <f t="shared" ca="1" si="1"/>
        <v>#VALUE!</v>
      </c>
      <c r="AA41" s="7" t="e">
        <f t="shared" ca="1" si="3"/>
        <v>#VALUE!</v>
      </c>
      <c r="AG41" s="388" t="s">
        <v>2527</v>
      </c>
      <c r="AH41" s="388" t="s">
        <v>1900</v>
      </c>
      <c r="AI41" s="389" t="s">
        <v>1514</v>
      </c>
      <c r="AK41" s="16" t="e">
        <f t="shared" ca="1" si="7"/>
        <v>#VALUE!</v>
      </c>
      <c r="AL41" s="91" t="e">
        <f t="shared" ca="1" si="8"/>
        <v>#VALUE!</v>
      </c>
    </row>
    <row r="42" spans="1:38" s="6" customFormat="1" ht="13.5" thickBot="1" x14ac:dyDescent="0.3">
      <c r="A42" s="553"/>
      <c r="B42" s="554"/>
      <c r="C42" s="554"/>
      <c r="D42" s="554"/>
      <c r="E42" s="554"/>
      <c r="F42" s="554"/>
      <c r="G42" s="554"/>
      <c r="H42" s="554"/>
      <c r="I42" s="554"/>
      <c r="J42" s="129" t="s">
        <v>3</v>
      </c>
      <c r="K42" s="213"/>
      <c r="L42" s="163"/>
      <c r="M42" s="163"/>
      <c r="N42" s="16">
        <f t="shared" ref="N42:N47" si="12">IF(AND($D$56&gt;=O42,$D$56&lt;=P42),1,0)</f>
        <v>0</v>
      </c>
      <c r="O42" s="350">
        <v>0</v>
      </c>
      <c r="P42" s="384">
        <v>23200</v>
      </c>
      <c r="Q42" s="198">
        <v>0.1</v>
      </c>
      <c r="R42" s="199"/>
      <c r="S42" s="16">
        <v>108</v>
      </c>
      <c r="T42" s="91">
        <v>3.7</v>
      </c>
      <c r="U42" s="91"/>
      <c r="V42" s="133" t="str">
        <f t="shared" si="2"/>
        <v/>
      </c>
      <c r="W42" s="7" t="e">
        <f ca="1">IF(V42&gt;=$P$8,IF(V42=$J$45,(W41-$J$44)*(1+$P$5)^$P$6-(('TSP Annual Balance After Retire'!D52+'TSP Annual Balance After Retire'!E52)*((1+$P$5)^$P$6-1)/$P$5),W41*(1+$P$5)^$P$6-(('TSP Annual Balance After Retire'!D52+'TSP Annual Balance After Retire'!E52)*((1+$P$5)^$P$6-1)/$P$5)),IF(V42=$J$45,(W41-$J$44)*POWER(1+($P$5/$P$6),($P$6*$P$9)),W41*POWER(1+($P$5/$P$6),($P$6*$P$9))))</f>
        <v>#VALUE!</v>
      </c>
      <c r="X42" s="7" t="e">
        <f ca="1">IF(V42&lt;72,0,(W41/VLOOKUP(V42,$S$4:$T$49,2,FALSE))-'TSP Annual Balance After Retire'!D52)</f>
        <v>#VALUE!</v>
      </c>
      <c r="Y42" s="7" t="e">
        <f t="shared" ca="1" si="11"/>
        <v>#VALUE!</v>
      </c>
      <c r="Z42" s="16" t="e">
        <f t="shared" ca="1" si="1"/>
        <v>#VALUE!</v>
      </c>
      <c r="AA42" s="7" t="e">
        <f t="shared" ca="1" si="3"/>
        <v>#VALUE!</v>
      </c>
      <c r="AG42" s="388" t="s">
        <v>2528</v>
      </c>
      <c r="AH42" s="388" t="s">
        <v>1901</v>
      </c>
      <c r="AI42" s="389" t="s">
        <v>1489</v>
      </c>
      <c r="AK42" s="16" t="e">
        <f t="shared" ca="1" si="7"/>
        <v>#VALUE!</v>
      </c>
      <c r="AL42" s="91" t="e">
        <f t="shared" ca="1" si="8"/>
        <v>#VALUE!</v>
      </c>
    </row>
    <row r="43" spans="1:38" s="6" customFormat="1" ht="15" x14ac:dyDescent="0.25">
      <c r="A43" s="502" t="s">
        <v>4</v>
      </c>
      <c r="B43" s="503"/>
      <c r="C43" s="503"/>
      <c r="D43" s="503"/>
      <c r="E43" s="503"/>
      <c r="F43" s="503"/>
      <c r="G43" s="503"/>
      <c r="H43" s="503"/>
      <c r="I43" s="503"/>
      <c r="J43" s="10" t="str">
        <f ca="1">IF(K39&lt;&gt;"",K39,"")</f>
        <v/>
      </c>
      <c r="K43" s="214"/>
      <c r="L43" s="91"/>
      <c r="M43" s="91"/>
      <c r="N43" s="16">
        <f t="shared" si="12"/>
        <v>0</v>
      </c>
      <c r="O43" s="351">
        <f t="shared" ref="O43:O48" si="13">P42+1</f>
        <v>23201</v>
      </c>
      <c r="P43" s="385">
        <v>94300</v>
      </c>
      <c r="Q43" s="202">
        <v>0.12</v>
      </c>
      <c r="R43" s="199"/>
      <c r="S43" s="16">
        <v>109</v>
      </c>
      <c r="T43" s="91">
        <v>3.4</v>
      </c>
      <c r="U43" s="91"/>
      <c r="V43" s="133" t="str">
        <f t="shared" si="2"/>
        <v/>
      </c>
      <c r="W43" s="7" t="e">
        <f ca="1">IF(V43&gt;=$P$8,IF(V43=$J$45,(W42-$J$44)*(1+$P$5)^$P$6-(('TSP Annual Balance After Retire'!D53+'TSP Annual Balance After Retire'!E53)*((1+$P$5)^$P$6-1)/$P$5),W42*(1+$P$5)^$P$6-(('TSP Annual Balance After Retire'!D53+'TSP Annual Balance After Retire'!E53)*((1+$P$5)^$P$6-1)/$P$5)),IF(V43=$J$45,(W42-$J$44)*POWER(1+($P$5/$P$6),($P$6*$P$9)),W42*POWER(1+($P$5/$P$6),($P$6*$P$9))))</f>
        <v>#VALUE!</v>
      </c>
      <c r="X43" s="7" t="e">
        <f ca="1">IF(V43&lt;72,0,(W42/VLOOKUP(V43,$S$4:$T$49,2,FALSE))-'TSP Annual Balance After Retire'!D53)</f>
        <v>#VALUE!</v>
      </c>
      <c r="Y43" s="7" t="e">
        <f t="shared" ca="1" si="11"/>
        <v>#VALUE!</v>
      </c>
      <c r="Z43" s="16" t="e">
        <f t="shared" ca="1" si="1"/>
        <v>#VALUE!</v>
      </c>
      <c r="AA43" s="7" t="e">
        <f t="shared" ca="1" si="3"/>
        <v>#VALUE!</v>
      </c>
      <c r="AG43" s="392" t="s">
        <v>3432</v>
      </c>
      <c r="AH43" s="392" t="s">
        <v>1927</v>
      </c>
      <c r="AI43" s="389" t="s">
        <v>1519</v>
      </c>
      <c r="AK43" s="16"/>
      <c r="AL43" s="91"/>
    </row>
    <row r="44" spans="1:38" s="6" customFormat="1" ht="12.75" x14ac:dyDescent="0.25">
      <c r="A44" s="502" t="s">
        <v>113</v>
      </c>
      <c r="B44" s="503"/>
      <c r="C44" s="503"/>
      <c r="D44" s="503"/>
      <c r="E44" s="503"/>
      <c r="F44" s="503"/>
      <c r="G44" s="503"/>
      <c r="H44" s="503"/>
      <c r="I44" s="503"/>
      <c r="J44" s="215"/>
      <c r="K44" s="216"/>
      <c r="L44" s="91"/>
      <c r="M44" s="91"/>
      <c r="N44" s="16">
        <f t="shared" si="12"/>
        <v>0</v>
      </c>
      <c r="O44" s="351">
        <f t="shared" si="13"/>
        <v>94301</v>
      </c>
      <c r="P44" s="385">
        <v>201050</v>
      </c>
      <c r="Q44" s="202">
        <v>0.22</v>
      </c>
      <c r="R44" s="199"/>
      <c r="S44" s="16">
        <v>110</v>
      </c>
      <c r="T44" s="91">
        <v>3.1</v>
      </c>
      <c r="U44" s="91"/>
      <c r="V44" s="133" t="str">
        <f t="shared" si="2"/>
        <v/>
      </c>
      <c r="W44" s="7" t="e">
        <f ca="1">IF(V44&gt;=$P$8,IF(V44=$J$45,(W43-$J$44)*(1+$P$5)^$P$6-(('TSP Annual Balance After Retire'!D54+'TSP Annual Balance After Retire'!E54)*((1+$P$5)^$P$6-1)/$P$5),W43*(1+$P$5)^$P$6-(('TSP Annual Balance After Retire'!D54+'TSP Annual Balance After Retire'!E54)*((1+$P$5)^$P$6-1)/$P$5)),IF(V44=$J$45,(W43-$J$44)*POWER(1+($P$5/$P$6),($P$6*$P$9)),W43*POWER(1+($P$5/$P$6),($P$6*$P$9))))</f>
        <v>#VALUE!</v>
      </c>
      <c r="X44" s="7" t="e">
        <f ca="1">IF(V44&lt;72,0,(W43/VLOOKUP(V44,$S$4:$T$49,2,FALSE))-'TSP Annual Balance After Retire'!D54)</f>
        <v>#VALUE!</v>
      </c>
      <c r="Y44" s="7" t="e">
        <f t="shared" ca="1" si="11"/>
        <v>#VALUE!</v>
      </c>
      <c r="Z44" s="16" t="e">
        <f t="shared" ca="1" si="1"/>
        <v>#VALUE!</v>
      </c>
      <c r="AA44" s="7" t="e">
        <f t="shared" ca="1" si="3"/>
        <v>#VALUE!</v>
      </c>
      <c r="AG44" s="388" t="s">
        <v>2529</v>
      </c>
      <c r="AH44" s="388" t="s">
        <v>1902</v>
      </c>
      <c r="AI44" s="389" t="s">
        <v>1583</v>
      </c>
      <c r="AK44" s="16"/>
      <c r="AL44" s="91"/>
    </row>
    <row r="45" spans="1:38" s="6" customFormat="1" ht="12.75" x14ac:dyDescent="0.25">
      <c r="A45" s="502" t="s">
        <v>50</v>
      </c>
      <c r="B45" s="503"/>
      <c r="C45" s="503"/>
      <c r="D45" s="503"/>
      <c r="E45" s="503"/>
      <c r="F45" s="503"/>
      <c r="G45" s="503"/>
      <c r="H45" s="503"/>
      <c r="I45" s="503"/>
      <c r="J45" s="217"/>
      <c r="K45" s="216"/>
      <c r="L45" s="316"/>
      <c r="M45" s="16">
        <f>IF(AND(J25&lt;&gt;"",J45&lt;&gt;""),IF(J45&lt;J25,1,0),0)</f>
        <v>0</v>
      </c>
      <c r="N45" s="16">
        <f t="shared" si="12"/>
        <v>0</v>
      </c>
      <c r="O45" s="351">
        <f t="shared" si="13"/>
        <v>201051</v>
      </c>
      <c r="P45" s="385">
        <v>383900</v>
      </c>
      <c r="Q45" s="202">
        <v>0.24</v>
      </c>
      <c r="R45" s="199"/>
      <c r="S45" s="16">
        <v>111</v>
      </c>
      <c r="T45" s="91">
        <v>2.9</v>
      </c>
      <c r="U45" s="91"/>
      <c r="V45" s="133" t="str">
        <f t="shared" si="2"/>
        <v/>
      </c>
      <c r="W45" s="7" t="e">
        <f ca="1">IF(V45&gt;=$P$8,IF(V45=$J$45,(W44-$J$44)*(1+$P$5)^$P$6-(('TSP Annual Balance After Retire'!D55+'TSP Annual Balance After Retire'!E55)*((1+$P$5)^$P$6-1)/$P$5),W44*(1+$P$5)^$P$6-(('TSP Annual Balance After Retire'!D55+'TSP Annual Balance After Retire'!E55)*((1+$P$5)^$P$6-1)/$P$5)),IF(V45=$J$45,(W44-$J$44)*POWER(1+($P$5/$P$6),($P$6*$P$9)),W44*POWER(1+($P$5/$P$6),($P$6*$P$9))))</f>
        <v>#VALUE!</v>
      </c>
      <c r="X45" s="7" t="e">
        <f ca="1">IF(V45&lt;72,0,(W44/VLOOKUP(V45,$S$4:$T$49,2,FALSE))-'TSP Annual Balance After Retire'!D55)</f>
        <v>#VALUE!</v>
      </c>
      <c r="Y45" s="7" t="e">
        <f t="shared" ca="1" si="11"/>
        <v>#VALUE!</v>
      </c>
      <c r="Z45" s="16" t="e">
        <f t="shared" ref="Z45:Z104" ca="1" si="14">IF(W45&gt;0,0,1)</f>
        <v>#VALUE!</v>
      </c>
      <c r="AA45" s="7" t="e">
        <f t="shared" ca="1" si="3"/>
        <v>#VALUE!</v>
      </c>
      <c r="AG45" s="388" t="s">
        <v>2530</v>
      </c>
      <c r="AH45" s="388" t="s">
        <v>1903</v>
      </c>
      <c r="AI45" s="389" t="s">
        <v>1555</v>
      </c>
      <c r="AK45" s="16"/>
      <c r="AL45" s="91"/>
    </row>
    <row r="46" spans="1:38" s="6" customFormat="1" ht="12.75" x14ac:dyDescent="0.25">
      <c r="A46" s="502" t="s">
        <v>2303</v>
      </c>
      <c r="B46" s="503"/>
      <c r="C46" s="503"/>
      <c r="D46" s="503"/>
      <c r="E46" s="503"/>
      <c r="F46" s="503"/>
      <c r="G46" s="503"/>
      <c r="H46" s="503"/>
      <c r="I46" s="503"/>
      <c r="J46" s="203"/>
      <c r="K46" s="218"/>
      <c r="L46" s="91"/>
      <c r="M46" s="16"/>
      <c r="N46" s="16">
        <f t="shared" si="12"/>
        <v>0</v>
      </c>
      <c r="O46" s="351">
        <f t="shared" si="13"/>
        <v>383901</v>
      </c>
      <c r="P46" s="385">
        <v>487450</v>
      </c>
      <c r="Q46" s="202">
        <v>0.32</v>
      </c>
      <c r="R46" s="199"/>
      <c r="S46" s="16">
        <v>112</v>
      </c>
      <c r="T46" s="91">
        <v>2.6</v>
      </c>
      <c r="U46" s="91"/>
      <c r="V46" s="133" t="str">
        <f t="shared" si="2"/>
        <v/>
      </c>
      <c r="W46" s="7" t="e">
        <f ca="1">IF(V46&gt;=$P$8,IF(V46=$J$45,(W45-$J$44)*(1+$P$5)^$P$6-(('TSP Annual Balance After Retire'!D56+'TSP Annual Balance After Retire'!E56)*((1+$P$5)^$P$6-1)/$P$5),W45*(1+$P$5)^$P$6-(('TSP Annual Balance After Retire'!D56+'TSP Annual Balance After Retire'!E56)*((1+$P$5)^$P$6-1)/$P$5)),IF(V46=$J$45,(W45-$J$44)*POWER(1+($P$5/$P$6),($P$6*$P$9)),W45*POWER(1+($P$5/$P$6),($P$6*$P$9))))</f>
        <v>#VALUE!</v>
      </c>
      <c r="X46" s="7" t="e">
        <f ca="1">IF(V46&lt;72,0,(W45/VLOOKUP(V46,$S$4:$T$49,2,FALSE))-'TSP Annual Balance After Retire'!D56)</f>
        <v>#VALUE!</v>
      </c>
      <c r="Y46" s="7" t="e">
        <f t="shared" ca="1" si="11"/>
        <v>#VALUE!</v>
      </c>
      <c r="Z46" s="16" t="e">
        <f t="shared" ca="1" si="14"/>
        <v>#VALUE!</v>
      </c>
      <c r="AA46" s="7" t="e">
        <f t="shared" ca="1" si="3"/>
        <v>#VALUE!</v>
      </c>
      <c r="AG46" s="388" t="s">
        <v>2531</v>
      </c>
      <c r="AH46" s="388" t="s">
        <v>1904</v>
      </c>
      <c r="AI46" s="389" t="s">
        <v>1605</v>
      </c>
      <c r="AK46" s="16"/>
      <c r="AL46" s="91"/>
    </row>
    <row r="47" spans="1:38" s="6" customFormat="1" ht="13.5" thickBot="1" x14ac:dyDescent="0.3">
      <c r="A47" s="502" t="s">
        <v>114</v>
      </c>
      <c r="B47" s="503"/>
      <c r="C47" s="503"/>
      <c r="D47" s="503"/>
      <c r="E47" s="503"/>
      <c r="F47" s="503"/>
      <c r="G47" s="503"/>
      <c r="H47" s="503"/>
      <c r="I47" s="503"/>
      <c r="J47" s="219"/>
      <c r="K47" s="317"/>
      <c r="L47" s="316"/>
      <c r="M47" s="16">
        <f>IF(AND(J25&lt;&gt;"",J47&lt;&gt;""),IF(J47&lt;J25,1,0),0)</f>
        <v>0</v>
      </c>
      <c r="N47" s="16">
        <f t="shared" si="12"/>
        <v>0</v>
      </c>
      <c r="O47" s="351">
        <f t="shared" si="13"/>
        <v>487451</v>
      </c>
      <c r="P47" s="385">
        <v>731200</v>
      </c>
      <c r="Q47" s="202">
        <v>0.35</v>
      </c>
      <c r="R47" s="199"/>
      <c r="S47" s="16">
        <v>113</v>
      </c>
      <c r="T47" s="91">
        <v>2.4</v>
      </c>
      <c r="U47" s="91"/>
      <c r="V47" s="133" t="str">
        <f t="shared" si="2"/>
        <v/>
      </c>
      <c r="W47" s="7" t="e">
        <f ca="1">IF(V47&gt;=$P$8,IF(V47=$J$45,(W46-$J$44)*(1+$P$5)^$P$6-(('TSP Annual Balance After Retire'!D57+'TSP Annual Balance After Retire'!E57)*((1+$P$5)^$P$6-1)/$P$5),W46*(1+$P$5)^$P$6-(('TSP Annual Balance After Retire'!D57+'TSP Annual Balance After Retire'!E57)*((1+$P$5)^$P$6-1)/$P$5)),IF(V47=$J$45,(W46-$J$44)*POWER(1+($P$5/$P$6),($P$6*$P$9)),W46*POWER(1+($P$5/$P$6),($P$6*$P$9))))</f>
        <v>#VALUE!</v>
      </c>
      <c r="X47" s="7" t="e">
        <f ca="1">IF(V47&lt;72,0,(W46/VLOOKUP(V47,$S$4:$T$49,2,FALSE))-'TSP Annual Balance After Retire'!D57)</f>
        <v>#VALUE!</v>
      </c>
      <c r="Y47" s="7" t="e">
        <f t="shared" ca="1" si="11"/>
        <v>#VALUE!</v>
      </c>
      <c r="Z47" s="16" t="e">
        <f t="shared" ca="1" si="14"/>
        <v>#VALUE!</v>
      </c>
      <c r="AA47" s="7" t="e">
        <f t="shared" ca="1" si="3"/>
        <v>#VALUE!</v>
      </c>
      <c r="AG47" s="388" t="s">
        <v>2532</v>
      </c>
      <c r="AH47" s="388" t="s">
        <v>1905</v>
      </c>
      <c r="AI47" s="389" t="s">
        <v>1629</v>
      </c>
      <c r="AK47" s="16"/>
      <c r="AL47" s="91"/>
    </row>
    <row r="48" spans="1:38" s="6" customFormat="1" ht="13.5" thickBot="1" x14ac:dyDescent="0.3">
      <c r="A48" s="496" t="s">
        <v>2097</v>
      </c>
      <c r="B48" s="497"/>
      <c r="C48" s="497"/>
      <c r="D48" s="497"/>
      <c r="E48" s="497"/>
      <c r="F48" s="497"/>
      <c r="G48" s="497"/>
      <c r="H48" s="497"/>
      <c r="I48" s="498"/>
      <c r="J48" s="220"/>
      <c r="K48" s="221" t="s">
        <v>37</v>
      </c>
      <c r="L48" s="131"/>
      <c r="M48" s="131"/>
      <c r="N48" s="16">
        <f>IF(D67&gt;=O48,1,0)</f>
        <v>0</v>
      </c>
      <c r="O48" s="352">
        <f t="shared" si="13"/>
        <v>731201</v>
      </c>
      <c r="P48" s="352" t="s">
        <v>34</v>
      </c>
      <c r="Q48" s="206">
        <v>0.37</v>
      </c>
      <c r="R48" s="199"/>
      <c r="S48" s="16">
        <v>114</v>
      </c>
      <c r="T48" s="91">
        <v>2.1</v>
      </c>
      <c r="U48" s="91"/>
      <c r="V48" s="133" t="str">
        <f t="shared" si="2"/>
        <v/>
      </c>
      <c r="W48" s="7" t="e">
        <f ca="1">IF(V48&gt;=$P$8,IF(V48=$J$45,(W47-$J$44)*(1+$P$5)^$P$6-(('TSP Annual Balance After Retire'!D58+'TSP Annual Balance After Retire'!E58)*((1+$P$5)^$P$6-1)/$P$5),W47*(1+$P$5)^$P$6-(('TSP Annual Balance After Retire'!D58+'TSP Annual Balance After Retire'!E58)*((1+$P$5)^$P$6-1)/$P$5)),IF(V48=$J$45,(W47-$J$44)*POWER(1+($P$5/$P$6),($P$6*$P$9)),W47*POWER(1+($P$5/$P$6),($P$6*$P$9))))</f>
        <v>#VALUE!</v>
      </c>
      <c r="X48" s="7" t="e">
        <f ca="1">IF(V48&lt;72,0,(W47/VLOOKUP(V48,$S$4:$T$49,2,FALSE))-'TSP Annual Balance After Retire'!D58)</f>
        <v>#VALUE!</v>
      </c>
      <c r="Y48" s="7" t="e">
        <f t="shared" ca="1" si="11"/>
        <v>#VALUE!</v>
      </c>
      <c r="Z48" s="16" t="e">
        <f t="shared" ca="1" si="14"/>
        <v>#VALUE!</v>
      </c>
      <c r="AA48" s="7" t="e">
        <f t="shared" ca="1" si="3"/>
        <v>#VALUE!</v>
      </c>
      <c r="AG48" s="388" t="s">
        <v>2533</v>
      </c>
      <c r="AH48" s="388" t="s">
        <v>1906</v>
      </c>
      <c r="AI48" s="389" t="s">
        <v>1657</v>
      </c>
      <c r="AK48" s="16"/>
      <c r="AL48" s="91"/>
    </row>
    <row r="49" spans="1:38" s="6" customFormat="1" ht="13.5" thickBot="1" x14ac:dyDescent="0.3">
      <c r="A49" s="499" t="s">
        <v>107</v>
      </c>
      <c r="B49" s="500"/>
      <c r="C49" s="500"/>
      <c r="D49" s="500"/>
      <c r="E49" s="500"/>
      <c r="F49" s="500"/>
      <c r="G49" s="500"/>
      <c r="H49" s="500"/>
      <c r="I49" s="501"/>
      <c r="J49" s="222" t="str">
        <f ca="1">IF(AND(J43&lt;&gt;"",J46&lt;&gt;"",J48&lt;&gt;""),IF(OR(SUM(Z4:Z47)=0,W47&gt;0),"NEVER",INDEX(V4:W104,MATCH(1,Z4:Z104,0),1)),"")</f>
        <v/>
      </c>
      <c r="K49" s="223" t="str">
        <f ca="1">IF(J49&lt;&gt;"",IF(VLOOKUP(85,'TSP Annual Balance After Retire'!C14:G58,5,FALSE)&lt;0,0,VLOOKUP(85,'TSP Annual Balance After Retire'!C14:G58,5,FALSE)),"")</f>
        <v/>
      </c>
      <c r="L49" s="209"/>
      <c r="M49" s="209"/>
      <c r="S49" s="16">
        <v>115</v>
      </c>
      <c r="T49" s="91">
        <v>1.9</v>
      </c>
      <c r="U49" s="91"/>
      <c r="V49" s="133"/>
      <c r="W49" s="7"/>
      <c r="X49" s="7">
        <f>IF(V49&lt;70,0,(W48/VLOOKUP(V49,$S$4:$T$49,2,FALSE))-'TSP Annual Balance After Retire'!D59)</f>
        <v>0</v>
      </c>
      <c r="Y49" s="7">
        <f t="shared" si="11"/>
        <v>0</v>
      </c>
      <c r="Z49" s="16">
        <f t="shared" si="14"/>
        <v>1</v>
      </c>
      <c r="AA49" s="7" t="e">
        <f t="shared" ca="1" si="3"/>
        <v>#VALUE!</v>
      </c>
      <c r="AD49" s="224" t="str">
        <f ca="1">IF(J49&lt;&gt;"",IF(INDEX(V4:W104,86-J25,2)&lt;0,0,INDEX(V4:W104,86-J25,2)),"")</f>
        <v/>
      </c>
      <c r="AG49" s="388" t="s">
        <v>2534</v>
      </c>
      <c r="AH49" s="388" t="s">
        <v>1907</v>
      </c>
      <c r="AI49" s="389" t="s">
        <v>1670</v>
      </c>
      <c r="AK49" s="16"/>
      <c r="AL49" s="91"/>
    </row>
    <row r="50" spans="1:38" s="6" customFormat="1" ht="12" customHeight="1" thickTop="1" thickBot="1" x14ac:dyDescent="0.3">
      <c r="K50" s="91"/>
      <c r="L50" s="91"/>
      <c r="M50" s="91"/>
      <c r="V50" s="133"/>
      <c r="W50" s="7"/>
      <c r="X50" s="7">
        <f>IF(V50&lt;70,0,(W49/VLOOKUP(V50,$S$4:$T$49,2,FALSE))-'TSP Annual Balance After Retire'!D60)</f>
        <v>0</v>
      </c>
      <c r="Y50" s="7">
        <f t="shared" si="11"/>
        <v>0</v>
      </c>
      <c r="Z50" s="16">
        <f t="shared" si="14"/>
        <v>1</v>
      </c>
      <c r="AA50" s="7" t="e">
        <f t="shared" si="3"/>
        <v>#VALUE!</v>
      </c>
      <c r="AG50" s="388" t="s">
        <v>2535</v>
      </c>
      <c r="AH50" s="388" t="s">
        <v>1908</v>
      </c>
      <c r="AI50" s="389" t="s">
        <v>1630</v>
      </c>
      <c r="AK50" s="16"/>
      <c r="AL50" s="91"/>
    </row>
    <row r="51" spans="1:38" s="6" customFormat="1" ht="16.5" customHeight="1" thickTop="1" thickBot="1" x14ac:dyDescent="0.3">
      <c r="A51" s="489" t="s">
        <v>2795</v>
      </c>
      <c r="B51" s="490"/>
      <c r="C51" s="490"/>
      <c r="D51" s="491"/>
      <c r="E51" s="163"/>
      <c r="F51" s="515" t="s">
        <v>96</v>
      </c>
      <c r="H51" s="489" t="s">
        <v>2796</v>
      </c>
      <c r="I51" s="490"/>
      <c r="J51" s="490"/>
      <c r="K51" s="491"/>
      <c r="L51" s="163"/>
      <c r="M51" s="163"/>
      <c r="O51" s="494" t="s">
        <v>99</v>
      </c>
      <c r="P51" s="494"/>
      <c r="Q51" s="494"/>
      <c r="R51" s="16"/>
      <c r="S51" s="16"/>
      <c r="T51" s="16"/>
      <c r="U51" s="16"/>
      <c r="V51" s="133"/>
      <c r="W51" s="7"/>
      <c r="X51" s="7">
        <f>IF(V51&lt;70,0,(W50/VLOOKUP(V51,$S$4:$T$49,2,FALSE))-'TSP Annual Balance After Retire'!D61)</f>
        <v>0</v>
      </c>
      <c r="Y51" s="7">
        <f t="shared" si="11"/>
        <v>0</v>
      </c>
      <c r="Z51" s="16">
        <f t="shared" si="14"/>
        <v>1</v>
      </c>
      <c r="AA51" s="7" t="e">
        <f t="shared" si="3"/>
        <v>#VALUE!</v>
      </c>
      <c r="AG51" s="388" t="s">
        <v>2536</v>
      </c>
      <c r="AH51" s="388" t="s">
        <v>1909</v>
      </c>
      <c r="AI51" s="389" t="s">
        <v>1682</v>
      </c>
      <c r="AK51" s="16"/>
      <c r="AL51" s="91"/>
    </row>
    <row r="52" spans="1:38" s="6" customFormat="1" ht="15" customHeight="1" thickBot="1" x14ac:dyDescent="0.3">
      <c r="A52" s="509" t="s">
        <v>5</v>
      </c>
      <c r="B52" s="510"/>
      <c r="C52" s="511"/>
      <c r="D52" s="171" t="str">
        <f>IF(K19&lt;&gt;"",K19,"")</f>
        <v/>
      </c>
      <c r="E52" s="7"/>
      <c r="F52" s="516"/>
      <c r="H52" s="509" t="s">
        <v>5</v>
      </c>
      <c r="I52" s="510"/>
      <c r="J52" s="511"/>
      <c r="K52" s="171" t="str">
        <f>IF(D52&lt;&gt;"",D52/12,"")</f>
        <v/>
      </c>
      <c r="L52" s="7"/>
      <c r="M52" s="7"/>
      <c r="O52" s="495"/>
      <c r="P52" s="495"/>
      <c r="Q52" s="495"/>
      <c r="R52" s="16"/>
      <c r="S52" s="16"/>
      <c r="T52" s="16"/>
      <c r="U52" s="16"/>
      <c r="V52" s="133"/>
      <c r="W52" s="7"/>
      <c r="X52" s="7">
        <f>IF(V52&lt;70,0,(W51/VLOOKUP(V52,$S$4:$T$49,2,FALSE))-'TSP Annual Balance After Retire'!D62)</f>
        <v>0</v>
      </c>
      <c r="Y52" s="7">
        <f t="shared" si="11"/>
        <v>0</v>
      </c>
      <c r="Z52" s="16">
        <f t="shared" si="14"/>
        <v>1</v>
      </c>
      <c r="AA52" s="7" t="e">
        <f t="shared" si="3"/>
        <v>#VALUE!</v>
      </c>
      <c r="AG52" s="388" t="s">
        <v>2537</v>
      </c>
      <c r="AH52" s="388" t="s">
        <v>1910</v>
      </c>
      <c r="AI52" s="389" t="s">
        <v>1685</v>
      </c>
      <c r="AK52" s="16"/>
      <c r="AL52" s="91"/>
    </row>
    <row r="53" spans="1:38" s="6" customFormat="1" ht="15" customHeight="1" thickBot="1" x14ac:dyDescent="0.3">
      <c r="A53" s="506" t="s">
        <v>115</v>
      </c>
      <c r="B53" s="507"/>
      <c r="C53" s="508"/>
      <c r="D53" s="225" t="str">
        <f>IF(K28&lt;&gt;"",K28,"")</f>
        <v/>
      </c>
      <c r="E53" s="7"/>
      <c r="F53" s="512"/>
      <c r="H53" s="506" t="s">
        <v>115</v>
      </c>
      <c r="I53" s="507"/>
      <c r="J53" s="508"/>
      <c r="K53" s="226" t="str">
        <f>IF(D53&lt;&gt;"",D53/12,"")</f>
        <v/>
      </c>
      <c r="L53" s="7"/>
      <c r="M53" s="7"/>
      <c r="O53" s="492" t="s">
        <v>35</v>
      </c>
      <c r="P53" s="493"/>
      <c r="Q53" s="129" t="s">
        <v>36</v>
      </c>
      <c r="R53" s="163"/>
      <c r="S53" s="163"/>
      <c r="T53" s="163"/>
      <c r="U53" s="163"/>
      <c r="V53" s="133"/>
      <c r="W53" s="7"/>
      <c r="X53" s="7">
        <f>IF(V53&lt;70,0,(W52/VLOOKUP(V53,$S$4:$T$49,2,FALSE))-'TSP Annual Balance After Retire'!D63)</f>
        <v>0</v>
      </c>
      <c r="Y53" s="7">
        <f t="shared" si="11"/>
        <v>0</v>
      </c>
      <c r="Z53" s="16">
        <f t="shared" si="14"/>
        <v>1</v>
      </c>
      <c r="AA53" s="7" t="e">
        <f t="shared" si="3"/>
        <v>#VALUE!</v>
      </c>
      <c r="AG53" s="388" t="s">
        <v>2538</v>
      </c>
      <c r="AH53" s="388" t="s">
        <v>1911</v>
      </c>
      <c r="AI53" s="389" t="s">
        <v>1707</v>
      </c>
      <c r="AK53" s="16"/>
      <c r="AL53" s="91"/>
    </row>
    <row r="54" spans="1:38" s="6" customFormat="1" ht="15" customHeight="1" x14ac:dyDescent="0.25">
      <c r="A54" s="506" t="s">
        <v>6</v>
      </c>
      <c r="B54" s="507"/>
      <c r="C54" s="508"/>
      <c r="D54" s="225" t="str">
        <f ca="1">IF(J43&lt;&gt;"",IF(J45=J7,IF(J47=J7,J44+J46,J44),IF(J47=J7,J46,0)),"")</f>
        <v/>
      </c>
      <c r="E54" s="7"/>
      <c r="F54" s="513"/>
      <c r="H54" s="506" t="s">
        <v>6</v>
      </c>
      <c r="I54" s="507"/>
      <c r="J54" s="508"/>
      <c r="K54" s="225" t="str">
        <f ca="1">IF(J43&lt;&gt;"",IF(J47=J7,J46/12,0),"")</f>
        <v/>
      </c>
      <c r="L54" s="7"/>
      <c r="M54" s="7"/>
      <c r="N54" s="16">
        <f>IF(AND($D$56&gt;=O54,$D$56&lt;=P54),1,0)</f>
        <v>0</v>
      </c>
      <c r="O54" s="350">
        <v>0</v>
      </c>
      <c r="P54" s="384">
        <v>16550</v>
      </c>
      <c r="Q54" s="198">
        <v>0.1</v>
      </c>
      <c r="R54" s="199"/>
      <c r="S54" s="199"/>
      <c r="T54" s="199"/>
      <c r="U54" s="199"/>
      <c r="V54" s="133"/>
      <c r="W54" s="7"/>
      <c r="X54" s="7">
        <f>IF(V54&lt;70,0,(W53/VLOOKUP(V54,$S$4:$T$49,2,FALSE))-'TSP Annual Balance After Retire'!D64)</f>
        <v>0</v>
      </c>
      <c r="Y54" s="7">
        <f t="shared" si="11"/>
        <v>0</v>
      </c>
      <c r="Z54" s="16">
        <f t="shared" si="14"/>
        <v>1</v>
      </c>
      <c r="AA54" s="7" t="e">
        <f t="shared" si="3"/>
        <v>#VALUE!</v>
      </c>
      <c r="AG54" s="388" t="s">
        <v>2539</v>
      </c>
      <c r="AH54" s="388" t="s">
        <v>1912</v>
      </c>
      <c r="AI54" s="389" t="s">
        <v>1733</v>
      </c>
      <c r="AK54" s="16"/>
      <c r="AL54" s="91"/>
    </row>
    <row r="55" spans="1:38" s="6" customFormat="1" ht="13.5" customHeight="1" thickBot="1" x14ac:dyDescent="0.3">
      <c r="A55" s="506" t="s">
        <v>7</v>
      </c>
      <c r="B55" s="507"/>
      <c r="C55" s="508"/>
      <c r="D55" s="227" t="str">
        <f>IF(J26&lt;&gt;"",J26,"")</f>
        <v/>
      </c>
      <c r="E55" s="7"/>
      <c r="F55" s="514"/>
      <c r="H55" s="506" t="s">
        <v>7</v>
      </c>
      <c r="I55" s="507"/>
      <c r="J55" s="508"/>
      <c r="K55" s="227" t="str">
        <f>IF(D55&lt;&gt;"",D55/12,"")</f>
        <v/>
      </c>
      <c r="L55" s="7"/>
      <c r="M55" s="7"/>
      <c r="N55" s="16">
        <f>IF(AND($D$56&gt;=O55,$D$56&lt;=P55),1,0)</f>
        <v>0</v>
      </c>
      <c r="O55" s="351">
        <f t="shared" ref="O55:O60" si="15">P54+1</f>
        <v>16551</v>
      </c>
      <c r="P55" s="385">
        <v>63100</v>
      </c>
      <c r="Q55" s="202">
        <v>0.12</v>
      </c>
      <c r="R55" s="199"/>
      <c r="S55" s="199"/>
      <c r="T55" s="199"/>
      <c r="U55" s="199"/>
      <c r="V55" s="133"/>
      <c r="W55" s="7"/>
      <c r="X55" s="7">
        <f>IF(V55&lt;70,0,(W54/VLOOKUP(V55,$S$4:$T$49,2,FALSE))-'TSP Annual Balance After Retire'!D65)</f>
        <v>0</v>
      </c>
      <c r="Y55" s="7">
        <f t="shared" si="11"/>
        <v>0</v>
      </c>
      <c r="Z55" s="16">
        <f t="shared" si="14"/>
        <v>1</v>
      </c>
      <c r="AA55" s="7" t="e">
        <f t="shared" si="3"/>
        <v>#VALUE!</v>
      </c>
      <c r="AG55" s="388" t="s">
        <v>2540</v>
      </c>
      <c r="AH55" s="388" t="s">
        <v>2541</v>
      </c>
      <c r="AI55" s="389" t="s">
        <v>2475</v>
      </c>
      <c r="AK55" s="16"/>
      <c r="AL55" s="91"/>
    </row>
    <row r="56" spans="1:38" s="6" customFormat="1" ht="14.25" thickTop="1" thickBot="1" x14ac:dyDescent="0.3">
      <c r="A56" s="524" t="s">
        <v>24</v>
      </c>
      <c r="B56" s="525"/>
      <c r="C56" s="526"/>
      <c r="D56" s="179" t="str">
        <f>IF(D52&lt;&gt;"",SUM(D52:D55),"")</f>
        <v/>
      </c>
      <c r="E56" s="180"/>
      <c r="F56" s="228" t="str">
        <f>IF(F53="Single",VLOOKUP(1,N31:Q37,4,FALSE),IF(F53="Married Joint",VLOOKUP(1,N42:Q48,4,FALSE),IF(F53="Head of Household",VLOOKUP(1,N54:Q60,4,FALSE),"")))</f>
        <v/>
      </c>
      <c r="H56" s="524" t="s">
        <v>25</v>
      </c>
      <c r="I56" s="525"/>
      <c r="J56" s="526"/>
      <c r="K56" s="179" t="str">
        <f>IF(K52&lt;&gt;"",SUM(K52:K55),"")</f>
        <v/>
      </c>
      <c r="L56" s="180"/>
      <c r="M56" s="180"/>
      <c r="N56" s="16">
        <f>IF(AND($D$56&gt;=O56,$D$56&lt;=P56),1,0)</f>
        <v>0</v>
      </c>
      <c r="O56" s="351">
        <f t="shared" si="15"/>
        <v>63101</v>
      </c>
      <c r="P56" s="385">
        <v>100500</v>
      </c>
      <c r="Q56" s="202">
        <v>0.22</v>
      </c>
      <c r="R56" s="199"/>
      <c r="S56" s="199"/>
      <c r="T56" s="199"/>
      <c r="U56" s="199"/>
      <c r="V56" s="133"/>
      <c r="W56" s="7"/>
      <c r="X56" s="7">
        <f>IF(V56&lt;70,0,(W55/VLOOKUP(V56,$S$4:$T$49,2,FALSE))-'TSP Annual Balance After Retire'!D66)</f>
        <v>0</v>
      </c>
      <c r="Y56" s="7">
        <f t="shared" si="11"/>
        <v>0</v>
      </c>
      <c r="Z56" s="16">
        <f t="shared" si="14"/>
        <v>1</v>
      </c>
      <c r="AA56" s="7" t="e">
        <f t="shared" si="3"/>
        <v>#VALUE!</v>
      </c>
      <c r="AE56" s="381"/>
      <c r="AG56" s="388" t="s">
        <v>2542</v>
      </c>
      <c r="AH56" s="388" t="s">
        <v>1913</v>
      </c>
      <c r="AI56" s="389" t="s">
        <v>1751</v>
      </c>
      <c r="AK56" s="16"/>
      <c r="AL56" s="91"/>
    </row>
    <row r="57" spans="1:38" s="230" customFormat="1" ht="15" customHeight="1" thickTop="1" x14ac:dyDescent="0.25">
      <c r="A57" s="484" t="s">
        <v>2126</v>
      </c>
      <c r="B57" s="484"/>
      <c r="C57" s="484"/>
      <c r="D57" s="229"/>
      <c r="E57" s="229"/>
      <c r="F57" s="229"/>
      <c r="H57" s="233"/>
      <c r="I57" s="233"/>
      <c r="J57" s="485" t="s">
        <v>5501</v>
      </c>
      <c r="K57" s="485"/>
      <c r="L57" s="229"/>
      <c r="M57" s="229"/>
      <c r="N57" s="231">
        <f t="shared" ref="N57" si="16">IF(AND($D$56&gt;=O57,$D$56&lt;=P57),1,0)</f>
        <v>0</v>
      </c>
      <c r="O57" s="353">
        <f t="shared" si="15"/>
        <v>100501</v>
      </c>
      <c r="P57" s="386">
        <v>191950</v>
      </c>
      <c r="Q57" s="321">
        <v>0.24</v>
      </c>
      <c r="R57" s="322"/>
      <c r="S57" s="322"/>
      <c r="T57" s="322"/>
      <c r="U57" s="322"/>
      <c r="V57" s="323"/>
      <c r="W57" s="324"/>
      <c r="X57" s="324">
        <f>IF(V57&lt;70,0,(W56/VLOOKUP(V57,$S$4:$T$49,2,FALSE))-'TSP Annual Balance After Retire'!D67)</f>
        <v>0</v>
      </c>
      <c r="Y57" s="324">
        <f t="shared" si="11"/>
        <v>0</v>
      </c>
      <c r="Z57" s="231">
        <f t="shared" si="14"/>
        <v>1</v>
      </c>
      <c r="AA57" s="324" t="e">
        <f t="shared" si="3"/>
        <v>#VALUE!</v>
      </c>
      <c r="AG57" s="388" t="s">
        <v>2543</v>
      </c>
      <c r="AH57" s="388" t="s">
        <v>1914</v>
      </c>
      <c r="AI57" s="389" t="s">
        <v>1754</v>
      </c>
      <c r="AK57" s="231"/>
      <c r="AL57" s="232"/>
    </row>
    <row r="58" spans="1:38" s="230" customFormat="1" ht="15" x14ac:dyDescent="0.25">
      <c r="A58" s="484"/>
      <c r="B58" s="484"/>
      <c r="C58" s="484"/>
      <c r="J58" s="485"/>
      <c r="K58" s="485"/>
      <c r="L58" s="233"/>
      <c r="M58" s="233"/>
      <c r="N58" s="16">
        <f>IF(AND($D$56&gt;=O58,$D$56&lt;=P58),1,0)</f>
        <v>0</v>
      </c>
      <c r="O58" s="351">
        <f>P57+1</f>
        <v>191951</v>
      </c>
      <c r="P58" s="385">
        <v>243700</v>
      </c>
      <c r="Q58" s="202">
        <v>0.32</v>
      </c>
      <c r="R58" s="199"/>
      <c r="S58" s="199"/>
      <c r="T58" s="199"/>
      <c r="U58" s="199"/>
      <c r="V58" s="133"/>
      <c r="W58" s="7"/>
      <c r="X58" s="5">
        <f>IF(V58&lt;70,0,(W57/VLOOKUP(V58,$S$4:$T$49,2,FALSE))-'TSP Annual Balance After Retire'!D68)</f>
        <v>0</v>
      </c>
      <c r="Y58" s="7">
        <f t="shared" si="11"/>
        <v>0</v>
      </c>
      <c r="Z58" s="16">
        <f t="shared" si="14"/>
        <v>1</v>
      </c>
      <c r="AA58" s="7" t="e">
        <f t="shared" si="3"/>
        <v>#VALUE!</v>
      </c>
      <c r="AG58" s="388" t="s">
        <v>2544</v>
      </c>
      <c r="AH58" s="388" t="s">
        <v>1915</v>
      </c>
      <c r="AI58" s="389" t="s">
        <v>1802</v>
      </c>
      <c r="AK58" s="231"/>
      <c r="AL58" s="232"/>
    </row>
    <row r="59" spans="1:38" s="6" customFormat="1" ht="15" x14ac:dyDescent="0.25">
      <c r="K59" s="91"/>
      <c r="L59" s="91"/>
      <c r="M59" s="91"/>
      <c r="N59" s="16">
        <f>IF(AND($D$56&gt;=O59,$D$56&lt;=P59),1,0)</f>
        <v>0</v>
      </c>
      <c r="O59" s="351">
        <f t="shared" si="15"/>
        <v>243701</v>
      </c>
      <c r="P59" s="385">
        <v>609350</v>
      </c>
      <c r="Q59" s="202">
        <v>0.35</v>
      </c>
      <c r="R59" s="199"/>
      <c r="S59" s="199"/>
      <c r="T59" s="199"/>
      <c r="U59" s="199"/>
      <c r="V59" s="133"/>
      <c r="W59" s="7"/>
      <c r="X59" s="5">
        <f>IF(V59&lt;70,0,(W58/VLOOKUP(V59,$S$4:$T$49,2,FALSE))-'TSP Annual Balance After Retire'!D69)</f>
        <v>0</v>
      </c>
      <c r="Y59" s="7">
        <f t="shared" si="11"/>
        <v>0</v>
      </c>
      <c r="Z59" s="16">
        <f t="shared" si="14"/>
        <v>1</v>
      </c>
      <c r="AA59" s="7" t="e">
        <f t="shared" si="3"/>
        <v>#VALUE!</v>
      </c>
      <c r="AG59" s="388" t="s">
        <v>2545</v>
      </c>
      <c r="AH59" s="388" t="s">
        <v>1916</v>
      </c>
      <c r="AI59" s="389" t="s">
        <v>1770</v>
      </c>
      <c r="AK59" s="16"/>
      <c r="AL59" s="91"/>
    </row>
    <row r="60" spans="1:38" s="6" customFormat="1" ht="15.75" thickBot="1" x14ac:dyDescent="0.3">
      <c r="K60" s="91"/>
      <c r="L60" s="91"/>
      <c r="M60" s="91"/>
      <c r="N60" s="16">
        <f>IF(D79&gt;=O60,1,0)</f>
        <v>0</v>
      </c>
      <c r="O60" s="352">
        <f t="shared" si="15"/>
        <v>609351</v>
      </c>
      <c r="P60" s="352" t="s">
        <v>34</v>
      </c>
      <c r="Q60" s="206">
        <v>0.37</v>
      </c>
      <c r="R60" s="199"/>
      <c r="S60" s="199"/>
      <c r="T60" s="199"/>
      <c r="U60" s="199"/>
      <c r="V60" s="133"/>
      <c r="W60" s="7"/>
      <c r="X60" s="5">
        <f>IF(V60&lt;70,0,(W59/VLOOKUP(V60,$S$4:$T$49,2,FALSE))-'TSP Annual Balance After Retire'!D70)</f>
        <v>0</v>
      </c>
      <c r="Y60" s="7">
        <f t="shared" si="11"/>
        <v>0</v>
      </c>
      <c r="Z60" s="16">
        <f t="shared" si="14"/>
        <v>1</v>
      </c>
      <c r="AA60" s="7" t="e">
        <f t="shared" si="3"/>
        <v>#VALUE!</v>
      </c>
      <c r="AG60" s="388" t="s">
        <v>2546</v>
      </c>
      <c r="AH60" s="388" t="s">
        <v>1917</v>
      </c>
      <c r="AI60" s="389" t="s">
        <v>1787</v>
      </c>
      <c r="AK60" s="16"/>
      <c r="AL60" s="91"/>
    </row>
    <row r="61" spans="1:38" s="6" customFormat="1" ht="15" x14ac:dyDescent="0.25">
      <c r="K61" s="91"/>
      <c r="L61" s="91"/>
      <c r="M61" s="91"/>
      <c r="V61" s="133"/>
      <c r="W61" s="7"/>
      <c r="X61" s="5">
        <f>IF(V61&lt;70,0,(W60/VLOOKUP(V61,$S$4:$T$49,2,FALSE))-'TSP Annual Balance After Retire'!D71)</f>
        <v>0</v>
      </c>
      <c r="Y61" s="7">
        <f t="shared" si="11"/>
        <v>0</v>
      </c>
      <c r="Z61" s="16">
        <f t="shared" si="14"/>
        <v>1</v>
      </c>
      <c r="AA61" s="7" t="e">
        <f t="shared" si="3"/>
        <v>#VALUE!</v>
      </c>
      <c r="AG61" s="390" t="s">
        <v>2547</v>
      </c>
      <c r="AH61" s="390" t="s">
        <v>1918</v>
      </c>
      <c r="AI61" s="391" t="s">
        <v>1814</v>
      </c>
      <c r="AK61" s="16"/>
      <c r="AL61" s="91"/>
    </row>
    <row r="62" spans="1:38" s="6" customFormat="1" ht="15" x14ac:dyDescent="0.25">
      <c r="K62" s="91"/>
      <c r="L62" s="91"/>
      <c r="M62" s="91"/>
      <c r="V62" s="133"/>
      <c r="W62" s="7"/>
      <c r="X62" s="5">
        <f>IF(V62&lt;70,0,(W61/VLOOKUP(V62,$S$4:$T$49,2,FALSE))-'TSP Annual Balance After Retire'!D72)</f>
        <v>0</v>
      </c>
      <c r="Y62" s="7">
        <f t="shared" si="11"/>
        <v>0</v>
      </c>
      <c r="Z62" s="16">
        <f t="shared" si="14"/>
        <v>1</v>
      </c>
      <c r="AA62" s="7" t="e">
        <f t="shared" si="3"/>
        <v>#VALUE!</v>
      </c>
      <c r="AG62" s="389" t="s">
        <v>5483</v>
      </c>
      <c r="AH62" s="389" t="s">
        <v>5484</v>
      </c>
      <c r="AI62" s="389" t="s">
        <v>5271</v>
      </c>
      <c r="AK62" s="16"/>
      <c r="AL62" s="91"/>
    </row>
    <row r="63" spans="1:38" s="6" customFormat="1" ht="15" x14ac:dyDescent="0.25">
      <c r="K63" s="91"/>
      <c r="L63" s="91"/>
      <c r="M63" s="91"/>
      <c r="V63" s="133"/>
      <c r="W63" s="7"/>
      <c r="X63" s="5">
        <f>IF(V63&lt;70,0,(W62/VLOOKUP(V63,$S$4:$T$49,2,FALSE))-'TSP Annual Balance After Retire'!D73)</f>
        <v>0</v>
      </c>
      <c r="Y63" s="7">
        <f t="shared" si="11"/>
        <v>0</v>
      </c>
      <c r="Z63" s="16">
        <f t="shared" si="14"/>
        <v>1</v>
      </c>
      <c r="AA63" s="7" t="e">
        <f t="shared" si="3"/>
        <v>#VALUE!</v>
      </c>
      <c r="AG63" s="392" t="s">
        <v>2560</v>
      </c>
      <c r="AH63" s="392" t="s">
        <v>1919</v>
      </c>
      <c r="AI63" s="389" t="s">
        <v>1838</v>
      </c>
      <c r="AK63" s="16"/>
      <c r="AL63" s="91"/>
    </row>
    <row r="64" spans="1:38" s="6" customFormat="1" ht="15" x14ac:dyDescent="0.25">
      <c r="K64" s="91"/>
      <c r="L64" s="91"/>
      <c r="M64" s="91"/>
      <c r="V64" s="133"/>
      <c r="W64" s="7"/>
      <c r="X64" s="7"/>
      <c r="Y64" s="7"/>
      <c r="Z64" s="16">
        <f t="shared" si="14"/>
        <v>1</v>
      </c>
      <c r="AA64" s="7" t="e">
        <f t="shared" si="3"/>
        <v>#VALUE!</v>
      </c>
      <c r="AG64" s="392" t="s">
        <v>2548</v>
      </c>
      <c r="AH64" s="392" t="s">
        <v>1920</v>
      </c>
      <c r="AI64" s="389" t="s">
        <v>1827</v>
      </c>
      <c r="AK64" s="16"/>
      <c r="AL64" s="91"/>
    </row>
    <row r="65" spans="11:38" s="6" customFormat="1" ht="12.75" x14ac:dyDescent="0.25">
      <c r="K65" s="91"/>
      <c r="L65" s="91"/>
      <c r="M65" s="91"/>
      <c r="V65" s="133"/>
      <c r="W65" s="7"/>
      <c r="X65" s="7"/>
      <c r="Y65" s="7"/>
      <c r="Z65" s="16">
        <f t="shared" si="14"/>
        <v>1</v>
      </c>
      <c r="AA65" s="7" t="e">
        <f t="shared" si="3"/>
        <v>#VALUE!</v>
      </c>
      <c r="AG65" s="389" t="s">
        <v>5485</v>
      </c>
      <c r="AH65" s="389" t="s">
        <v>5486</v>
      </c>
      <c r="AI65" s="389" t="s">
        <v>5487</v>
      </c>
      <c r="AK65" s="16"/>
      <c r="AL65" s="91"/>
    </row>
    <row r="66" spans="11:38" s="6" customFormat="1" ht="15" x14ac:dyDescent="0.25">
      <c r="K66" s="91"/>
      <c r="L66" s="91"/>
      <c r="M66" s="91"/>
      <c r="V66" s="133"/>
      <c r="W66" s="7"/>
      <c r="X66" s="7"/>
      <c r="Y66" s="7"/>
      <c r="Z66" s="16">
        <f t="shared" si="14"/>
        <v>1</v>
      </c>
      <c r="AA66" s="7" t="e">
        <f t="shared" si="3"/>
        <v>#VALUE!</v>
      </c>
      <c r="AG66" s="392" t="s">
        <v>2549</v>
      </c>
      <c r="AH66" s="392" t="s">
        <v>1921</v>
      </c>
      <c r="AI66" s="389" t="s">
        <v>1841</v>
      </c>
      <c r="AK66" s="16"/>
      <c r="AL66" s="91"/>
    </row>
    <row r="67" spans="11:38" s="6" customFormat="1" ht="15" x14ac:dyDescent="0.25">
      <c r="K67" s="91"/>
      <c r="L67" s="91"/>
      <c r="M67" s="91"/>
      <c r="V67" s="133"/>
      <c r="W67" s="7"/>
      <c r="X67" s="7"/>
      <c r="Y67" s="7"/>
      <c r="Z67" s="16">
        <f t="shared" si="14"/>
        <v>1</v>
      </c>
      <c r="AA67" s="7" t="e">
        <f t="shared" si="3"/>
        <v>#VALUE!</v>
      </c>
      <c r="AG67" s="392" t="s">
        <v>2550</v>
      </c>
      <c r="AH67" s="392" t="s">
        <v>2551</v>
      </c>
      <c r="AI67" s="389" t="s">
        <v>2498</v>
      </c>
      <c r="AK67" s="16"/>
      <c r="AL67" s="91"/>
    </row>
    <row r="68" spans="11:38" s="6" customFormat="1" ht="15" x14ac:dyDescent="0.25">
      <c r="K68" s="91"/>
      <c r="L68" s="91"/>
      <c r="M68" s="91"/>
      <c r="V68" s="133"/>
      <c r="W68" s="7"/>
      <c r="X68" s="7"/>
      <c r="Y68" s="7"/>
      <c r="Z68" s="16">
        <f t="shared" si="14"/>
        <v>1</v>
      </c>
      <c r="AA68" s="7" t="e">
        <f t="shared" si="3"/>
        <v>#VALUE!</v>
      </c>
      <c r="AG68" s="392" t="s">
        <v>2552</v>
      </c>
      <c r="AH68" s="392" t="s">
        <v>1922</v>
      </c>
      <c r="AI68" s="389" t="s">
        <v>1853</v>
      </c>
      <c r="AK68" s="16"/>
      <c r="AL68" s="91"/>
    </row>
    <row r="69" spans="11:38" s="6" customFormat="1" ht="15" x14ac:dyDescent="0.25">
      <c r="K69" s="91"/>
      <c r="L69" s="91"/>
      <c r="M69" s="91"/>
      <c r="V69" s="133"/>
      <c r="W69" s="7"/>
      <c r="X69" s="7"/>
      <c r="Y69" s="7"/>
      <c r="Z69" s="16">
        <f t="shared" si="14"/>
        <v>1</v>
      </c>
      <c r="AA69" s="7" t="e">
        <f t="shared" si="3"/>
        <v>#VALUE!</v>
      </c>
      <c r="AG69" s="392" t="s">
        <v>2553</v>
      </c>
      <c r="AH69" s="392" t="s">
        <v>1923</v>
      </c>
      <c r="AI69" s="389" t="s">
        <v>1866</v>
      </c>
      <c r="AK69" s="16"/>
      <c r="AL69" s="91"/>
    </row>
    <row r="70" spans="11:38" s="6" customFormat="1" ht="15" x14ac:dyDescent="0.25">
      <c r="K70" s="91"/>
      <c r="L70" s="91"/>
      <c r="M70" s="91"/>
      <c r="V70" s="133"/>
      <c r="W70" s="7"/>
      <c r="X70" s="7"/>
      <c r="Y70" s="7"/>
      <c r="Z70" s="16">
        <f t="shared" si="14"/>
        <v>1</v>
      </c>
      <c r="AA70" s="7" t="e">
        <f t="shared" ref="AA70:AA104" si="17">W69*$P$5</f>
        <v>#VALUE!</v>
      </c>
      <c r="AG70" s="392" t="s">
        <v>2554</v>
      </c>
      <c r="AH70" s="392" t="s">
        <v>1924</v>
      </c>
      <c r="AI70" s="389" t="s">
        <v>1858</v>
      </c>
      <c r="AK70" s="16"/>
      <c r="AL70" s="91"/>
    </row>
    <row r="71" spans="11:38" s="6" customFormat="1" ht="12.75" x14ac:dyDescent="0.25">
      <c r="K71" s="91"/>
      <c r="L71" s="91"/>
      <c r="M71" s="91"/>
      <c r="V71" s="133"/>
      <c r="W71" s="7"/>
      <c r="X71" s="7"/>
      <c r="Y71" s="7"/>
      <c r="Z71" s="16">
        <f t="shared" si="14"/>
        <v>1</v>
      </c>
      <c r="AA71" s="7" t="e">
        <f t="shared" si="17"/>
        <v>#VALUE!</v>
      </c>
      <c r="AG71" s="389" t="s">
        <v>5488</v>
      </c>
      <c r="AH71" s="389" t="s">
        <v>5489</v>
      </c>
      <c r="AI71" s="389" t="s">
        <v>5414</v>
      </c>
      <c r="AK71" s="16"/>
      <c r="AL71" s="91"/>
    </row>
    <row r="72" spans="11:38" s="6" customFormat="1" ht="15" x14ac:dyDescent="0.25">
      <c r="K72" s="91"/>
      <c r="L72" s="91"/>
      <c r="M72" s="91"/>
      <c r="V72" s="133"/>
      <c r="W72" s="7"/>
      <c r="X72" s="7"/>
      <c r="Y72" s="7"/>
      <c r="Z72" s="16">
        <f t="shared" si="14"/>
        <v>1</v>
      </c>
      <c r="AA72" s="7" t="e">
        <f t="shared" si="17"/>
        <v>#VALUE!</v>
      </c>
      <c r="AG72" s="392" t="s">
        <v>2555</v>
      </c>
      <c r="AH72" s="392" t="s">
        <v>1925</v>
      </c>
      <c r="AI72" s="389" t="s">
        <v>1879</v>
      </c>
      <c r="AK72" s="16"/>
      <c r="AL72" s="91"/>
    </row>
    <row r="73" spans="11:38" s="6" customFormat="1" ht="12.75" customHeight="1" x14ac:dyDescent="0.25">
      <c r="K73" s="91"/>
      <c r="L73" s="91"/>
      <c r="M73" s="91"/>
      <c r="V73" s="133"/>
      <c r="W73" s="7"/>
      <c r="X73" s="7"/>
      <c r="Y73" s="7"/>
      <c r="Z73" s="16">
        <f t="shared" si="14"/>
        <v>1</v>
      </c>
      <c r="AA73" s="7" t="e">
        <f t="shared" si="17"/>
        <v>#VALUE!</v>
      </c>
      <c r="AG73" s="392" t="s">
        <v>2556</v>
      </c>
      <c r="AH73" s="392" t="s">
        <v>1928</v>
      </c>
      <c r="AI73" s="389" t="s">
        <v>1880</v>
      </c>
      <c r="AK73" s="16"/>
      <c r="AL73" s="91"/>
    </row>
    <row r="74" spans="11:38" s="6" customFormat="1" ht="15" x14ac:dyDescent="0.25">
      <c r="K74" s="91"/>
      <c r="L74" s="91"/>
      <c r="M74" s="91"/>
      <c r="V74" s="133"/>
      <c r="W74" s="7"/>
      <c r="X74" s="7"/>
      <c r="Y74" s="7"/>
      <c r="Z74" s="16">
        <f t="shared" si="14"/>
        <v>1</v>
      </c>
      <c r="AA74" s="7" t="e">
        <f t="shared" si="17"/>
        <v>#VALUE!</v>
      </c>
      <c r="AG74" s="392" t="s">
        <v>2557</v>
      </c>
      <c r="AH74" s="392" t="s">
        <v>2558</v>
      </c>
      <c r="AI74" s="389" t="s">
        <v>2500</v>
      </c>
      <c r="AK74" s="16"/>
      <c r="AL74" s="91"/>
    </row>
    <row r="75" spans="11:38" s="6" customFormat="1" ht="15" x14ac:dyDescent="0.25">
      <c r="K75" s="91"/>
      <c r="L75" s="91"/>
      <c r="M75" s="91"/>
      <c r="V75" s="133"/>
      <c r="W75" s="7"/>
      <c r="X75" s="7"/>
      <c r="Y75" s="7"/>
      <c r="Z75" s="16">
        <f t="shared" si="14"/>
        <v>1</v>
      </c>
      <c r="AA75" s="7" t="e">
        <f t="shared" si="17"/>
        <v>#VALUE!</v>
      </c>
      <c r="AG75" s="392" t="s">
        <v>2559</v>
      </c>
      <c r="AH75" s="392" t="s">
        <v>1929</v>
      </c>
      <c r="AI75" s="389" t="s">
        <v>1251</v>
      </c>
      <c r="AK75" s="16"/>
      <c r="AL75" s="91"/>
    </row>
    <row r="76" spans="11:38" s="6" customFormat="1" ht="12.75" x14ac:dyDescent="0.25">
      <c r="K76" s="91"/>
      <c r="L76" s="91"/>
      <c r="M76" s="91"/>
      <c r="V76" s="133"/>
      <c r="W76" s="7"/>
      <c r="X76" s="7"/>
      <c r="Y76" s="7"/>
      <c r="Z76" s="16">
        <f t="shared" si="14"/>
        <v>1</v>
      </c>
      <c r="AA76" s="7" t="e">
        <f t="shared" si="17"/>
        <v>#VALUE!</v>
      </c>
      <c r="AK76" s="16"/>
      <c r="AL76" s="91"/>
    </row>
    <row r="77" spans="11:38" s="6" customFormat="1" ht="12.75" x14ac:dyDescent="0.25">
      <c r="K77" s="91"/>
      <c r="L77" s="91"/>
      <c r="M77" s="91"/>
      <c r="V77" s="133"/>
      <c r="W77" s="7"/>
      <c r="X77" s="7"/>
      <c r="Y77" s="7"/>
      <c r="Z77" s="16">
        <f t="shared" si="14"/>
        <v>1</v>
      </c>
      <c r="AA77" s="7" t="e">
        <f t="shared" si="17"/>
        <v>#VALUE!</v>
      </c>
      <c r="AK77" s="16"/>
      <c r="AL77" s="91"/>
    </row>
    <row r="78" spans="11:38" s="6" customFormat="1" ht="12.75" x14ac:dyDescent="0.25">
      <c r="K78" s="91"/>
      <c r="L78" s="91"/>
      <c r="M78" s="91"/>
      <c r="V78" s="133"/>
      <c r="W78" s="7"/>
      <c r="X78" s="7"/>
      <c r="Y78" s="7"/>
      <c r="Z78" s="16">
        <f t="shared" si="14"/>
        <v>1</v>
      </c>
      <c r="AA78" s="7" t="e">
        <f t="shared" si="17"/>
        <v>#VALUE!</v>
      </c>
      <c r="AK78" s="16"/>
      <c r="AL78" s="91"/>
    </row>
    <row r="79" spans="11:38" s="6" customFormat="1" ht="12.75" x14ac:dyDescent="0.25">
      <c r="K79" s="91"/>
      <c r="L79" s="91"/>
      <c r="M79" s="91"/>
      <c r="V79" s="133"/>
      <c r="W79" s="7"/>
      <c r="X79" s="7"/>
      <c r="Y79" s="7"/>
      <c r="Z79" s="16">
        <f t="shared" si="14"/>
        <v>1</v>
      </c>
      <c r="AA79" s="7" t="e">
        <f t="shared" si="17"/>
        <v>#VALUE!</v>
      </c>
      <c r="AK79" s="16"/>
      <c r="AL79" s="91"/>
    </row>
    <row r="80" spans="11:38" s="6" customFormat="1" ht="12.75" x14ac:dyDescent="0.25">
      <c r="K80" s="91"/>
      <c r="L80" s="91"/>
      <c r="M80" s="91"/>
      <c r="V80" s="133"/>
      <c r="W80" s="7"/>
      <c r="X80" s="7"/>
      <c r="Y80" s="7"/>
      <c r="Z80" s="16">
        <f t="shared" si="14"/>
        <v>1</v>
      </c>
      <c r="AA80" s="7" t="e">
        <f t="shared" si="17"/>
        <v>#VALUE!</v>
      </c>
      <c r="AK80" s="16"/>
      <c r="AL80" s="91"/>
    </row>
    <row r="81" spans="11:38" s="6" customFormat="1" ht="12.75" x14ac:dyDescent="0.25">
      <c r="K81" s="91"/>
      <c r="L81" s="91"/>
      <c r="M81" s="91"/>
      <c r="V81" s="133"/>
      <c r="W81" s="7"/>
      <c r="X81" s="7"/>
      <c r="Y81" s="7"/>
      <c r="Z81" s="16">
        <f t="shared" si="14"/>
        <v>1</v>
      </c>
      <c r="AA81" s="7" t="e">
        <f t="shared" si="17"/>
        <v>#VALUE!</v>
      </c>
      <c r="AK81" s="16"/>
      <c r="AL81" s="91"/>
    </row>
    <row r="82" spans="11:38" s="6" customFormat="1" ht="12.75" x14ac:dyDescent="0.25">
      <c r="K82" s="91"/>
      <c r="L82" s="91"/>
      <c r="M82" s="91"/>
      <c r="V82" s="133"/>
      <c r="W82" s="7"/>
      <c r="X82" s="7"/>
      <c r="Y82" s="7"/>
      <c r="Z82" s="16">
        <f t="shared" si="14"/>
        <v>1</v>
      </c>
      <c r="AA82" s="7" t="e">
        <f t="shared" si="17"/>
        <v>#VALUE!</v>
      </c>
      <c r="AK82" s="16"/>
      <c r="AL82" s="91"/>
    </row>
    <row r="83" spans="11:38" s="6" customFormat="1" ht="12.75" x14ac:dyDescent="0.25">
      <c r="K83" s="91"/>
      <c r="L83" s="91"/>
      <c r="M83" s="91"/>
      <c r="V83" s="133"/>
      <c r="W83" s="7"/>
      <c r="X83" s="7"/>
      <c r="Y83" s="7"/>
      <c r="Z83" s="16">
        <f t="shared" si="14"/>
        <v>1</v>
      </c>
      <c r="AA83" s="7" t="e">
        <f t="shared" si="17"/>
        <v>#VALUE!</v>
      </c>
      <c r="AK83" s="16"/>
      <c r="AL83" s="91"/>
    </row>
    <row r="84" spans="11:38" s="6" customFormat="1" ht="12.75" x14ac:dyDescent="0.25">
      <c r="K84" s="91"/>
      <c r="L84" s="91"/>
      <c r="M84" s="91"/>
      <c r="V84" s="133"/>
      <c r="W84" s="7"/>
      <c r="X84" s="7"/>
      <c r="Y84" s="7"/>
      <c r="Z84" s="16">
        <f t="shared" si="14"/>
        <v>1</v>
      </c>
      <c r="AA84" s="7" t="e">
        <f t="shared" si="17"/>
        <v>#VALUE!</v>
      </c>
      <c r="AK84" s="16"/>
      <c r="AL84" s="91"/>
    </row>
    <row r="85" spans="11:38" s="6" customFormat="1" ht="12.75" x14ac:dyDescent="0.25">
      <c r="K85" s="91"/>
      <c r="L85" s="91"/>
      <c r="M85" s="91"/>
      <c r="V85" s="133"/>
      <c r="W85" s="7"/>
      <c r="X85" s="7"/>
      <c r="Y85" s="7"/>
      <c r="Z85" s="16">
        <f t="shared" si="14"/>
        <v>1</v>
      </c>
      <c r="AA85" s="7" t="e">
        <f t="shared" si="17"/>
        <v>#VALUE!</v>
      </c>
      <c r="AK85" s="16"/>
      <c r="AL85" s="91"/>
    </row>
    <row r="86" spans="11:38" s="6" customFormat="1" ht="12.75" x14ac:dyDescent="0.25">
      <c r="K86" s="91"/>
      <c r="L86" s="91"/>
      <c r="M86" s="91"/>
      <c r="V86" s="133"/>
      <c r="W86" s="7"/>
      <c r="X86" s="7"/>
      <c r="Y86" s="7"/>
      <c r="Z86" s="16">
        <f t="shared" si="14"/>
        <v>1</v>
      </c>
      <c r="AA86" s="7" t="e">
        <f t="shared" si="17"/>
        <v>#VALUE!</v>
      </c>
      <c r="AK86" s="16"/>
      <c r="AL86" s="91"/>
    </row>
    <row r="87" spans="11:38" s="6" customFormat="1" ht="12.75" x14ac:dyDescent="0.25">
      <c r="K87" s="91"/>
      <c r="L87" s="91"/>
      <c r="M87" s="91"/>
      <c r="V87" s="133"/>
      <c r="W87" s="7"/>
      <c r="X87" s="7"/>
      <c r="Y87" s="7"/>
      <c r="Z87" s="16">
        <f t="shared" si="14"/>
        <v>1</v>
      </c>
      <c r="AA87" s="7" t="e">
        <f t="shared" si="17"/>
        <v>#VALUE!</v>
      </c>
      <c r="AK87" s="16"/>
      <c r="AL87" s="91"/>
    </row>
    <row r="88" spans="11:38" s="6" customFormat="1" ht="12.75" x14ac:dyDescent="0.25">
      <c r="K88" s="91"/>
      <c r="L88" s="91"/>
      <c r="M88" s="91"/>
      <c r="V88" s="133"/>
      <c r="W88" s="7"/>
      <c r="X88" s="7"/>
      <c r="Y88" s="7"/>
      <c r="Z88" s="16">
        <f t="shared" si="14"/>
        <v>1</v>
      </c>
      <c r="AA88" s="7" t="e">
        <f t="shared" si="17"/>
        <v>#VALUE!</v>
      </c>
      <c r="AK88" s="16"/>
      <c r="AL88" s="91"/>
    </row>
    <row r="89" spans="11:38" s="6" customFormat="1" ht="12.75" x14ac:dyDescent="0.25">
      <c r="K89" s="91"/>
      <c r="L89" s="91"/>
      <c r="M89" s="91"/>
      <c r="V89" s="133"/>
      <c r="W89" s="7"/>
      <c r="X89" s="7"/>
      <c r="Y89" s="7"/>
      <c r="Z89" s="16">
        <f t="shared" si="14"/>
        <v>1</v>
      </c>
      <c r="AA89" s="7" t="e">
        <f t="shared" si="17"/>
        <v>#VALUE!</v>
      </c>
      <c r="AK89" s="16"/>
      <c r="AL89" s="91"/>
    </row>
    <row r="90" spans="11:38" s="6" customFormat="1" ht="12.75" x14ac:dyDescent="0.25">
      <c r="K90" s="91"/>
      <c r="L90" s="91"/>
      <c r="M90" s="91"/>
      <c r="V90" s="133"/>
      <c r="W90" s="7"/>
      <c r="X90" s="7"/>
      <c r="Y90" s="7"/>
      <c r="Z90" s="16">
        <f t="shared" si="14"/>
        <v>1</v>
      </c>
      <c r="AA90" s="7" t="e">
        <f t="shared" si="17"/>
        <v>#VALUE!</v>
      </c>
      <c r="AK90" s="16"/>
      <c r="AL90" s="91"/>
    </row>
    <row r="91" spans="11:38" s="6" customFormat="1" ht="12.75" x14ac:dyDescent="0.25">
      <c r="K91" s="91"/>
      <c r="L91" s="91"/>
      <c r="M91" s="91"/>
      <c r="V91" s="133"/>
      <c r="W91" s="7"/>
      <c r="X91" s="7"/>
      <c r="Y91" s="7"/>
      <c r="Z91" s="16">
        <f t="shared" si="14"/>
        <v>1</v>
      </c>
      <c r="AA91" s="7" t="e">
        <f t="shared" si="17"/>
        <v>#VALUE!</v>
      </c>
      <c r="AK91" s="16"/>
      <c r="AL91" s="91"/>
    </row>
    <row r="92" spans="11:38" s="6" customFormat="1" ht="12.75" x14ac:dyDescent="0.25">
      <c r="K92" s="91"/>
      <c r="L92" s="91"/>
      <c r="M92" s="91"/>
      <c r="V92" s="133"/>
      <c r="W92" s="7"/>
      <c r="X92" s="7"/>
      <c r="Y92" s="7"/>
      <c r="Z92" s="16">
        <f t="shared" si="14"/>
        <v>1</v>
      </c>
      <c r="AA92" s="7" t="e">
        <f t="shared" si="17"/>
        <v>#VALUE!</v>
      </c>
      <c r="AG92" s="552" t="s">
        <v>3069</v>
      </c>
      <c r="AH92" s="552"/>
      <c r="AI92" s="552"/>
      <c r="AK92" s="16"/>
      <c r="AL92" s="91"/>
    </row>
    <row r="93" spans="11:38" s="6" customFormat="1" ht="12.75" x14ac:dyDescent="0.25">
      <c r="K93" s="91"/>
      <c r="L93" s="91"/>
      <c r="M93" s="91"/>
      <c r="V93" s="133"/>
      <c r="W93" s="7"/>
      <c r="X93" s="7"/>
      <c r="Y93" s="7"/>
      <c r="Z93" s="16">
        <f t="shared" si="14"/>
        <v>1</v>
      </c>
      <c r="AA93" s="7" t="e">
        <f t="shared" si="17"/>
        <v>#VALUE!</v>
      </c>
      <c r="AG93" s="552"/>
      <c r="AH93" s="552"/>
      <c r="AI93" s="552"/>
      <c r="AK93" s="16"/>
      <c r="AL93" s="91"/>
    </row>
    <row r="94" spans="11:38" s="6" customFormat="1" ht="12.75" x14ac:dyDescent="0.25">
      <c r="K94" s="91"/>
      <c r="L94" s="91"/>
      <c r="M94" s="91"/>
      <c r="V94" s="133"/>
      <c r="W94" s="7"/>
      <c r="X94" s="7"/>
      <c r="Y94" s="7"/>
      <c r="Z94" s="16">
        <f t="shared" si="14"/>
        <v>1</v>
      </c>
      <c r="AA94" s="7" t="e">
        <f t="shared" si="17"/>
        <v>#VALUE!</v>
      </c>
      <c r="AG94" s="552"/>
      <c r="AH94" s="552"/>
      <c r="AI94" s="552"/>
      <c r="AK94" s="16"/>
      <c r="AL94" s="91"/>
    </row>
    <row r="95" spans="11:38" s="6" customFormat="1" ht="12.75" x14ac:dyDescent="0.25">
      <c r="K95" s="91"/>
      <c r="L95" s="91"/>
      <c r="M95" s="91"/>
      <c r="V95" s="133"/>
      <c r="W95" s="7"/>
      <c r="X95" s="7"/>
      <c r="Y95" s="7"/>
      <c r="Z95" s="16">
        <f t="shared" si="14"/>
        <v>1</v>
      </c>
      <c r="AA95" s="7" t="e">
        <f t="shared" si="17"/>
        <v>#VALUE!</v>
      </c>
      <c r="AG95" s="552"/>
      <c r="AH95" s="552"/>
      <c r="AI95" s="552"/>
      <c r="AK95" s="16"/>
      <c r="AL95" s="91"/>
    </row>
    <row r="96" spans="11:38" s="6" customFormat="1" ht="12.75" x14ac:dyDescent="0.25">
      <c r="K96" s="91"/>
      <c r="L96" s="91"/>
      <c r="M96" s="91"/>
      <c r="V96" s="133"/>
      <c r="W96" s="7"/>
      <c r="X96" s="7"/>
      <c r="Y96" s="7"/>
      <c r="Z96" s="16">
        <f t="shared" si="14"/>
        <v>1</v>
      </c>
      <c r="AA96" s="7" t="e">
        <f t="shared" si="17"/>
        <v>#VALUE!</v>
      </c>
      <c r="AG96" s="552"/>
      <c r="AH96" s="552"/>
      <c r="AI96" s="552"/>
      <c r="AK96" s="16"/>
      <c r="AL96" s="91"/>
    </row>
    <row r="97" spans="11:38" s="6" customFormat="1" ht="12.75" x14ac:dyDescent="0.25">
      <c r="K97" s="91"/>
      <c r="L97" s="91"/>
      <c r="M97" s="91"/>
      <c r="V97" s="133"/>
      <c r="W97" s="7"/>
      <c r="X97" s="7"/>
      <c r="Y97" s="7"/>
      <c r="Z97" s="16">
        <f t="shared" si="14"/>
        <v>1</v>
      </c>
      <c r="AA97" s="7" t="e">
        <f t="shared" si="17"/>
        <v>#VALUE!</v>
      </c>
      <c r="AG97" s="552"/>
      <c r="AH97" s="552"/>
      <c r="AI97" s="552"/>
      <c r="AK97" s="16"/>
      <c r="AL97" s="91"/>
    </row>
    <row r="98" spans="11:38" s="6" customFormat="1" ht="12.75" x14ac:dyDescent="0.25">
      <c r="K98" s="91"/>
      <c r="L98" s="91"/>
      <c r="M98" s="91"/>
      <c r="V98" s="133"/>
      <c r="W98" s="7"/>
      <c r="X98" s="7"/>
      <c r="Y98" s="7"/>
      <c r="Z98" s="16">
        <f t="shared" si="14"/>
        <v>1</v>
      </c>
      <c r="AA98" s="7" t="e">
        <f t="shared" si="17"/>
        <v>#VALUE!</v>
      </c>
      <c r="AK98" s="16"/>
      <c r="AL98" s="91"/>
    </row>
    <row r="99" spans="11:38" s="6" customFormat="1" ht="12.75" x14ac:dyDescent="0.25">
      <c r="K99" s="91"/>
      <c r="L99" s="91"/>
      <c r="M99" s="91"/>
      <c r="V99" s="133"/>
      <c r="W99" s="7"/>
      <c r="X99" s="7"/>
      <c r="Y99" s="7"/>
      <c r="Z99" s="16">
        <f t="shared" si="14"/>
        <v>1</v>
      </c>
      <c r="AA99" s="7" t="e">
        <f t="shared" si="17"/>
        <v>#VALUE!</v>
      </c>
      <c r="AK99" s="16"/>
      <c r="AL99" s="91"/>
    </row>
    <row r="100" spans="11:38" s="6" customFormat="1" ht="12.75" x14ac:dyDescent="0.25">
      <c r="K100" s="91"/>
      <c r="L100" s="91"/>
      <c r="M100" s="91"/>
      <c r="V100" s="133"/>
      <c r="W100" s="7"/>
      <c r="X100" s="7"/>
      <c r="Y100" s="7"/>
      <c r="Z100" s="16">
        <f t="shared" si="14"/>
        <v>1</v>
      </c>
      <c r="AA100" s="7" t="e">
        <f t="shared" si="17"/>
        <v>#VALUE!</v>
      </c>
      <c r="AK100" s="16"/>
      <c r="AL100" s="91"/>
    </row>
    <row r="101" spans="11:38" s="6" customFormat="1" ht="12.75" x14ac:dyDescent="0.25">
      <c r="K101" s="91"/>
      <c r="L101" s="91"/>
      <c r="M101" s="91"/>
      <c r="V101" s="133"/>
      <c r="W101" s="7"/>
      <c r="X101" s="7"/>
      <c r="Y101" s="7"/>
      <c r="Z101" s="16">
        <f t="shared" si="14"/>
        <v>1</v>
      </c>
      <c r="AA101" s="7" t="e">
        <f t="shared" si="17"/>
        <v>#VALUE!</v>
      </c>
      <c r="AK101" s="16"/>
      <c r="AL101" s="91"/>
    </row>
    <row r="102" spans="11:38" s="6" customFormat="1" ht="12.75" x14ac:dyDescent="0.25">
      <c r="K102" s="91"/>
      <c r="L102" s="91"/>
      <c r="M102" s="91"/>
      <c r="V102" s="133"/>
      <c r="W102" s="7"/>
      <c r="X102" s="7"/>
      <c r="Y102" s="7"/>
      <c r="Z102" s="16">
        <f t="shared" si="14"/>
        <v>1</v>
      </c>
      <c r="AA102" s="7" t="e">
        <f t="shared" si="17"/>
        <v>#VALUE!</v>
      </c>
      <c r="AK102" s="16"/>
      <c r="AL102" s="91"/>
    </row>
    <row r="103" spans="11:38" s="6" customFormat="1" ht="12.75" x14ac:dyDescent="0.25">
      <c r="K103" s="91"/>
      <c r="L103" s="91"/>
      <c r="M103" s="91"/>
      <c r="V103" s="133"/>
      <c r="W103" s="7"/>
      <c r="X103" s="7"/>
      <c r="Y103" s="7"/>
      <c r="Z103" s="16">
        <f t="shared" si="14"/>
        <v>1</v>
      </c>
      <c r="AA103" s="7" t="e">
        <f t="shared" si="17"/>
        <v>#VALUE!</v>
      </c>
      <c r="AK103" s="16"/>
      <c r="AL103" s="91"/>
    </row>
    <row r="104" spans="11:38" s="6" customFormat="1" ht="12.75" x14ac:dyDescent="0.25">
      <c r="K104" s="91"/>
      <c r="L104" s="91"/>
      <c r="M104" s="91"/>
      <c r="V104" s="133"/>
      <c r="W104" s="7"/>
      <c r="X104" s="7"/>
      <c r="Y104" s="7"/>
      <c r="Z104" s="16">
        <f t="shared" si="14"/>
        <v>1</v>
      </c>
      <c r="AA104" s="7" t="e">
        <f t="shared" si="17"/>
        <v>#VALUE!</v>
      </c>
      <c r="AK104" s="16"/>
      <c r="AL104" s="91"/>
    </row>
    <row r="105" spans="11:38" s="6" customFormat="1" ht="12.75" x14ac:dyDescent="0.25">
      <c r="K105" s="91"/>
      <c r="L105" s="91"/>
      <c r="M105" s="91"/>
      <c r="V105" s="133"/>
      <c r="W105" s="7"/>
      <c r="X105" s="7"/>
      <c r="Y105" s="7"/>
      <c r="Z105" s="6" t="e">
        <f ca="1">SUM(Z4:Z104)</f>
        <v>#VALUE!</v>
      </c>
      <c r="AK105" s="16"/>
      <c r="AL105" s="91"/>
    </row>
    <row r="106" spans="11:38" s="6" customFormat="1" ht="12.75" x14ac:dyDescent="0.25">
      <c r="K106" s="91"/>
      <c r="L106" s="91"/>
      <c r="M106" s="91"/>
      <c r="V106" s="133"/>
      <c r="W106" s="7"/>
      <c r="X106" s="7"/>
      <c r="Y106" s="7"/>
      <c r="AK106" s="16"/>
      <c r="AL106" s="91"/>
    </row>
    <row r="107" spans="11:38" s="6" customFormat="1" ht="12.75" x14ac:dyDescent="0.25">
      <c r="K107" s="91"/>
      <c r="L107" s="91"/>
      <c r="M107" s="91"/>
      <c r="V107" s="133"/>
      <c r="W107" s="7"/>
      <c r="X107" s="7"/>
      <c r="Y107" s="7"/>
      <c r="AK107" s="16"/>
      <c r="AL107" s="91"/>
    </row>
    <row r="108" spans="11:38" s="6" customFormat="1" ht="12.75" x14ac:dyDescent="0.25">
      <c r="K108" s="91"/>
      <c r="L108" s="91"/>
      <c r="M108" s="91"/>
      <c r="V108" s="133"/>
      <c r="W108" s="7"/>
      <c r="X108" s="7"/>
      <c r="Y108" s="7"/>
      <c r="AK108" s="16"/>
      <c r="AL108" s="91"/>
    </row>
    <row r="109" spans="11:38" s="6" customFormat="1" ht="12.75" x14ac:dyDescent="0.25">
      <c r="K109" s="91"/>
      <c r="L109" s="91"/>
      <c r="M109" s="91"/>
      <c r="V109" s="133"/>
      <c r="W109" s="7"/>
      <c r="X109" s="7"/>
      <c r="Y109" s="7"/>
      <c r="AK109" s="16"/>
      <c r="AL109" s="91"/>
    </row>
    <row r="110" spans="11:38" s="6" customFormat="1" ht="12.75" x14ac:dyDescent="0.25">
      <c r="K110" s="91"/>
      <c r="L110" s="91"/>
      <c r="M110" s="91"/>
      <c r="V110" s="133"/>
      <c r="W110" s="7"/>
      <c r="X110" s="7"/>
      <c r="Y110" s="7"/>
      <c r="AK110" s="16"/>
      <c r="AL110" s="91"/>
    </row>
    <row r="111" spans="11:38" s="6" customFormat="1" ht="12.75" x14ac:dyDescent="0.25">
      <c r="K111" s="91"/>
      <c r="L111" s="91"/>
      <c r="M111" s="91"/>
      <c r="V111" s="133"/>
      <c r="W111" s="7"/>
      <c r="X111" s="7"/>
      <c r="Y111" s="7"/>
      <c r="AK111" s="16"/>
      <c r="AL111" s="91"/>
    </row>
    <row r="112" spans="11:38" s="6" customFormat="1" ht="12.75" x14ac:dyDescent="0.25">
      <c r="K112" s="91"/>
      <c r="L112" s="91"/>
      <c r="M112" s="91"/>
      <c r="V112" s="133"/>
      <c r="W112" s="7"/>
      <c r="X112" s="7"/>
      <c r="Y112" s="7"/>
      <c r="AK112" s="16"/>
      <c r="AL112" s="91"/>
    </row>
    <row r="113" spans="11:38" s="6" customFormat="1" ht="12.75" x14ac:dyDescent="0.25">
      <c r="K113" s="91"/>
      <c r="L113" s="91"/>
      <c r="M113" s="91"/>
      <c r="V113" s="133"/>
      <c r="W113" s="7"/>
      <c r="X113" s="7"/>
      <c r="Y113" s="7"/>
      <c r="AK113" s="16"/>
      <c r="AL113" s="91"/>
    </row>
    <row r="114" spans="11:38" s="6" customFormat="1" ht="12.75" x14ac:dyDescent="0.25">
      <c r="K114" s="91"/>
      <c r="L114" s="91"/>
      <c r="M114" s="91"/>
      <c r="V114" s="133"/>
      <c r="W114" s="7"/>
      <c r="X114" s="7"/>
      <c r="Y114" s="7"/>
      <c r="AK114" s="16"/>
      <c r="AL114" s="91"/>
    </row>
    <row r="115" spans="11:38" s="6" customFormat="1" ht="12.75" x14ac:dyDescent="0.25">
      <c r="K115" s="91"/>
      <c r="L115" s="91"/>
      <c r="M115" s="91"/>
      <c r="V115" s="133"/>
      <c r="W115" s="7"/>
      <c r="X115" s="7"/>
      <c r="Y115" s="7"/>
      <c r="AK115" s="16"/>
      <c r="AL115" s="91"/>
    </row>
    <row r="116" spans="11:38" s="6" customFormat="1" ht="12.75" x14ac:dyDescent="0.25">
      <c r="K116" s="91"/>
      <c r="L116" s="91"/>
      <c r="M116" s="91"/>
      <c r="V116" s="133"/>
      <c r="W116" s="7"/>
      <c r="X116" s="7"/>
      <c r="Y116" s="7"/>
      <c r="AK116" s="16"/>
      <c r="AL116" s="91"/>
    </row>
    <row r="117" spans="11:38" s="6" customFormat="1" ht="12.75" x14ac:dyDescent="0.25">
      <c r="K117" s="91"/>
      <c r="L117" s="91"/>
      <c r="M117" s="91"/>
      <c r="V117" s="133"/>
      <c r="W117" s="7"/>
      <c r="X117" s="7"/>
      <c r="Y117" s="7"/>
      <c r="AK117" s="16"/>
      <c r="AL117" s="91"/>
    </row>
    <row r="118" spans="11:38" s="6" customFormat="1" ht="12.75" x14ac:dyDescent="0.25">
      <c r="K118" s="91"/>
      <c r="L118" s="91"/>
      <c r="M118" s="91"/>
      <c r="V118" s="133"/>
      <c r="W118" s="7"/>
      <c r="X118" s="7"/>
      <c r="Y118" s="7"/>
      <c r="AK118" s="16"/>
      <c r="AL118" s="91"/>
    </row>
    <row r="119" spans="11:38" s="6" customFormat="1" ht="12.75" x14ac:dyDescent="0.25">
      <c r="K119" s="91"/>
      <c r="L119" s="91"/>
      <c r="M119" s="91"/>
      <c r="V119" s="133"/>
      <c r="W119" s="7"/>
      <c r="X119" s="7"/>
      <c r="Y119" s="7"/>
      <c r="AK119" s="16"/>
      <c r="AL119" s="91"/>
    </row>
    <row r="120" spans="11:38" s="6" customFormat="1" ht="12.75" x14ac:dyDescent="0.25">
      <c r="K120" s="91"/>
      <c r="L120" s="91"/>
      <c r="M120" s="91"/>
      <c r="V120" s="133"/>
      <c r="W120" s="7"/>
      <c r="X120" s="7"/>
      <c r="Y120" s="7"/>
      <c r="AK120" s="16"/>
      <c r="AL120" s="91"/>
    </row>
    <row r="121" spans="11:38" s="6" customFormat="1" ht="12.75" x14ac:dyDescent="0.25">
      <c r="K121" s="91"/>
      <c r="L121" s="91"/>
      <c r="M121" s="91"/>
      <c r="V121" s="133"/>
      <c r="W121" s="7"/>
      <c r="X121" s="7"/>
      <c r="Y121" s="7"/>
      <c r="AK121" s="16"/>
      <c r="AL121" s="91"/>
    </row>
    <row r="122" spans="11:38" s="6" customFormat="1" ht="12.75" x14ac:dyDescent="0.25">
      <c r="K122" s="91"/>
      <c r="L122" s="91"/>
      <c r="M122" s="91"/>
      <c r="V122" s="133"/>
      <c r="W122" s="7"/>
      <c r="X122" s="7"/>
      <c r="Y122" s="7"/>
      <c r="AK122" s="16"/>
      <c r="AL122" s="91"/>
    </row>
    <row r="123" spans="11:38" s="6" customFormat="1" ht="12.75" x14ac:dyDescent="0.25">
      <c r="K123" s="91"/>
      <c r="L123" s="91"/>
      <c r="M123" s="91"/>
      <c r="V123" s="133"/>
      <c r="W123" s="7"/>
      <c r="X123" s="7"/>
      <c r="Y123" s="7"/>
      <c r="AK123" s="16"/>
      <c r="AL123" s="91"/>
    </row>
    <row r="124" spans="11:38" s="6" customFormat="1" ht="12.75" x14ac:dyDescent="0.25">
      <c r="K124" s="91"/>
      <c r="L124" s="91"/>
      <c r="M124" s="91"/>
      <c r="V124" s="133"/>
      <c r="W124" s="7"/>
      <c r="X124" s="7"/>
      <c r="Y124" s="7"/>
      <c r="AK124" s="16"/>
      <c r="AL124" s="91"/>
    </row>
    <row r="125" spans="11:38" x14ac:dyDescent="0.25">
      <c r="V125" s="133"/>
    </row>
    <row r="126" spans="11:38" x14ac:dyDescent="0.25">
      <c r="V126" s="133"/>
    </row>
    <row r="127" spans="11:38" x14ac:dyDescent="0.25">
      <c r="V127" s="133"/>
    </row>
    <row r="128" spans="11:38" x14ac:dyDescent="0.25">
      <c r="V128" s="133"/>
    </row>
    <row r="129" spans="22:22" x14ac:dyDescent="0.25">
      <c r="V129" s="133"/>
    </row>
    <row r="130" spans="22:22" x14ac:dyDescent="0.25">
      <c r="V130" s="133"/>
    </row>
    <row r="131" spans="22:22" x14ac:dyDescent="0.25">
      <c r="V131" s="133"/>
    </row>
    <row r="132" spans="22:22" x14ac:dyDescent="0.25">
      <c r="V132" s="133"/>
    </row>
    <row r="133" spans="22:22" x14ac:dyDescent="0.25">
      <c r="V133" s="133"/>
    </row>
    <row r="134" spans="22:22" x14ac:dyDescent="0.25">
      <c r="V134" s="133"/>
    </row>
    <row r="135" spans="22:22" x14ac:dyDescent="0.25">
      <c r="V135" s="133"/>
    </row>
    <row r="136" spans="22:22" x14ac:dyDescent="0.25">
      <c r="V136" s="133"/>
    </row>
    <row r="137" spans="22:22" x14ac:dyDescent="0.25">
      <c r="V137" s="133"/>
    </row>
    <row r="138" spans="22:22" x14ac:dyDescent="0.25">
      <c r="V138" s="133"/>
    </row>
    <row r="139" spans="22:22" x14ac:dyDescent="0.25">
      <c r="V139" s="133"/>
    </row>
    <row r="140" spans="22:22" x14ac:dyDescent="0.25">
      <c r="V140" s="133"/>
    </row>
    <row r="141" spans="22:22" x14ac:dyDescent="0.25">
      <c r="V141" s="133"/>
    </row>
    <row r="142" spans="22:22" x14ac:dyDescent="0.25">
      <c r="V142" s="133"/>
    </row>
    <row r="143" spans="22:22" x14ac:dyDescent="0.25">
      <c r="V143" s="133"/>
    </row>
    <row r="144" spans="22:22" x14ac:dyDescent="0.25">
      <c r="V144" s="133"/>
    </row>
    <row r="145" spans="22:22" x14ac:dyDescent="0.25">
      <c r="V145" s="133"/>
    </row>
    <row r="146" spans="22:22" x14ac:dyDescent="0.25">
      <c r="V146" s="133"/>
    </row>
    <row r="147" spans="22:22" x14ac:dyDescent="0.25">
      <c r="V147" s="133"/>
    </row>
    <row r="148" spans="22:22" x14ac:dyDescent="0.25">
      <c r="V148" s="133"/>
    </row>
    <row r="149" spans="22:22" x14ac:dyDescent="0.25">
      <c r="V149" s="133"/>
    </row>
    <row r="150" spans="22:22" x14ac:dyDescent="0.25">
      <c r="V150" s="133"/>
    </row>
    <row r="151" spans="22:22" x14ac:dyDescent="0.25">
      <c r="V151" s="133"/>
    </row>
    <row r="152" spans="22:22" x14ac:dyDescent="0.25">
      <c r="V152" s="133"/>
    </row>
    <row r="153" spans="22:22" x14ac:dyDescent="0.25">
      <c r="V153" s="133"/>
    </row>
    <row r="154" spans="22:22" x14ac:dyDescent="0.25">
      <c r="V154" s="133"/>
    </row>
    <row r="155" spans="22:22" x14ac:dyDescent="0.25">
      <c r="V155" s="133"/>
    </row>
    <row r="156" spans="22:22" x14ac:dyDescent="0.25">
      <c r="V156" s="133"/>
    </row>
    <row r="157" spans="22:22" x14ac:dyDescent="0.25">
      <c r="V157" s="133"/>
    </row>
    <row r="158" spans="22:22" x14ac:dyDescent="0.25">
      <c r="V158" s="133"/>
    </row>
    <row r="159" spans="22:22" x14ac:dyDescent="0.25">
      <c r="V159" s="133"/>
    </row>
    <row r="160" spans="22:22" x14ac:dyDescent="0.25">
      <c r="V160" s="133"/>
    </row>
    <row r="161" spans="22:22" x14ac:dyDescent="0.25">
      <c r="V161" s="133"/>
    </row>
    <row r="162" spans="22:22" x14ac:dyDescent="0.25">
      <c r="V162" s="133"/>
    </row>
    <row r="163" spans="22:22" x14ac:dyDescent="0.25">
      <c r="V163" s="133"/>
    </row>
    <row r="164" spans="22:22" x14ac:dyDescent="0.25">
      <c r="V164" s="133"/>
    </row>
    <row r="165" spans="22:22" x14ac:dyDescent="0.25">
      <c r="V165" s="133"/>
    </row>
    <row r="166" spans="22:22" x14ac:dyDescent="0.25">
      <c r="V166" s="133"/>
    </row>
    <row r="167" spans="22:22" x14ac:dyDescent="0.25">
      <c r="V167" s="133"/>
    </row>
    <row r="168" spans="22:22" x14ac:dyDescent="0.25">
      <c r="V168" s="133"/>
    </row>
    <row r="169" spans="22:22" x14ac:dyDescent="0.25">
      <c r="V169" s="133"/>
    </row>
    <row r="170" spans="22:22" x14ac:dyDescent="0.25">
      <c r="V170" s="133"/>
    </row>
    <row r="171" spans="22:22" x14ac:dyDescent="0.25">
      <c r="V171" s="133"/>
    </row>
    <row r="172" spans="22:22" x14ac:dyDescent="0.25">
      <c r="V172" s="133"/>
    </row>
    <row r="173" spans="22:22" x14ac:dyDescent="0.25">
      <c r="V173" s="133"/>
    </row>
    <row r="174" spans="22:22" x14ac:dyDescent="0.25">
      <c r="V174" s="133"/>
    </row>
    <row r="175" spans="22:22" x14ac:dyDescent="0.25">
      <c r="V175" s="133"/>
    </row>
    <row r="176" spans="22:22" x14ac:dyDescent="0.25">
      <c r="V176" s="133"/>
    </row>
    <row r="177" spans="22:22" x14ac:dyDescent="0.25">
      <c r="V177" s="133"/>
    </row>
    <row r="178" spans="22:22" x14ac:dyDescent="0.25">
      <c r="V178" s="133"/>
    </row>
    <row r="179" spans="22:22" x14ac:dyDescent="0.25">
      <c r="V179" s="133"/>
    </row>
    <row r="180" spans="22:22" x14ac:dyDescent="0.25">
      <c r="V180" s="133"/>
    </row>
    <row r="181" spans="22:22" x14ac:dyDescent="0.25">
      <c r="V181" s="133"/>
    </row>
    <row r="182" spans="22:22" x14ac:dyDescent="0.25">
      <c r="V182" s="133"/>
    </row>
    <row r="183" spans="22:22" x14ac:dyDescent="0.25">
      <c r="V183" s="133"/>
    </row>
    <row r="184" spans="22:22" x14ac:dyDescent="0.25">
      <c r="V184" s="133"/>
    </row>
    <row r="185" spans="22:22" x14ac:dyDescent="0.25">
      <c r="V185" s="133"/>
    </row>
    <row r="186" spans="22:22" x14ac:dyDescent="0.25">
      <c r="V186" s="133"/>
    </row>
    <row r="187" spans="22:22" x14ac:dyDescent="0.25">
      <c r="V187" s="133"/>
    </row>
    <row r="188" spans="22:22" x14ac:dyDescent="0.25">
      <c r="V188" s="133"/>
    </row>
    <row r="189" spans="22:22" x14ac:dyDescent="0.25">
      <c r="V189" s="133"/>
    </row>
    <row r="190" spans="22:22" x14ac:dyDescent="0.25">
      <c r="V190" s="133"/>
    </row>
    <row r="191" spans="22:22" x14ac:dyDescent="0.25">
      <c r="V191" s="133"/>
    </row>
    <row r="192" spans="22:22" x14ac:dyDescent="0.25">
      <c r="V192" s="133"/>
    </row>
    <row r="193" spans="22:22" x14ac:dyDescent="0.25">
      <c r="V193" s="133"/>
    </row>
    <row r="194" spans="22:22" x14ac:dyDescent="0.25">
      <c r="V194" s="133"/>
    </row>
    <row r="195" spans="22:22" x14ac:dyDescent="0.25">
      <c r="V195" s="133"/>
    </row>
    <row r="196" spans="22:22" x14ac:dyDescent="0.25">
      <c r="V196" s="133"/>
    </row>
    <row r="197" spans="22:22" x14ac:dyDescent="0.25">
      <c r="V197" s="133"/>
    </row>
    <row r="198" spans="22:22" x14ac:dyDescent="0.25">
      <c r="V198" s="133"/>
    </row>
    <row r="199" spans="22:22" x14ac:dyDescent="0.25">
      <c r="V199" s="133"/>
    </row>
    <row r="200" spans="22:22" x14ac:dyDescent="0.25">
      <c r="V200" s="133"/>
    </row>
    <row r="201" spans="22:22" x14ac:dyDescent="0.25">
      <c r="V201" s="133"/>
    </row>
    <row r="202" spans="22:22" x14ac:dyDescent="0.25">
      <c r="V202" s="133"/>
    </row>
    <row r="203" spans="22:22" x14ac:dyDescent="0.25">
      <c r="V203" s="133"/>
    </row>
    <row r="204" spans="22:22" x14ac:dyDescent="0.25">
      <c r="V204" s="133"/>
    </row>
    <row r="205" spans="22:22" x14ac:dyDescent="0.25">
      <c r="V205" s="133"/>
    </row>
    <row r="206" spans="22:22" x14ac:dyDescent="0.25">
      <c r="V206" s="133"/>
    </row>
    <row r="207" spans="22:22" x14ac:dyDescent="0.25">
      <c r="V207" s="133"/>
    </row>
    <row r="208" spans="22:22" x14ac:dyDescent="0.25">
      <c r="V208" s="133"/>
    </row>
    <row r="209" spans="22:22" x14ac:dyDescent="0.25">
      <c r="V209" s="133"/>
    </row>
    <row r="210" spans="22:22" x14ac:dyDescent="0.25">
      <c r="V210" s="133"/>
    </row>
    <row r="211" spans="22:22" x14ac:dyDescent="0.25">
      <c r="V211" s="133"/>
    </row>
    <row r="212" spans="22:22" x14ac:dyDescent="0.25">
      <c r="V212" s="133"/>
    </row>
    <row r="213" spans="22:22" x14ac:dyDescent="0.25">
      <c r="V213" s="133"/>
    </row>
    <row r="214" spans="22:22" x14ac:dyDescent="0.25">
      <c r="V214" s="133"/>
    </row>
    <row r="215" spans="22:22" x14ac:dyDescent="0.25">
      <c r="V215" s="133"/>
    </row>
    <row r="216" spans="22:22" x14ac:dyDescent="0.25">
      <c r="V216" s="133"/>
    </row>
    <row r="217" spans="22:22" x14ac:dyDescent="0.25">
      <c r="V217" s="133"/>
    </row>
    <row r="218" spans="22:22" x14ac:dyDescent="0.25">
      <c r="V218" s="133"/>
    </row>
    <row r="219" spans="22:22" x14ac:dyDescent="0.25">
      <c r="V219" s="133"/>
    </row>
    <row r="220" spans="22:22" x14ac:dyDescent="0.25">
      <c r="V220" s="133"/>
    </row>
    <row r="221" spans="22:22" x14ac:dyDescent="0.25">
      <c r="V221" s="133"/>
    </row>
    <row r="222" spans="22:22" x14ac:dyDescent="0.25">
      <c r="V222" s="133"/>
    </row>
    <row r="223" spans="22:22" x14ac:dyDescent="0.25">
      <c r="V223" s="133"/>
    </row>
    <row r="224" spans="22:22" x14ac:dyDescent="0.25">
      <c r="V224" s="133"/>
    </row>
    <row r="225" spans="22:22" x14ac:dyDescent="0.25">
      <c r="V225" s="133"/>
    </row>
    <row r="226" spans="22:22" x14ac:dyDescent="0.25">
      <c r="V226" s="133"/>
    </row>
    <row r="227" spans="22:22" x14ac:dyDescent="0.25">
      <c r="V227" s="133"/>
    </row>
    <row r="228" spans="22:22" x14ac:dyDescent="0.25">
      <c r="V228" s="133"/>
    </row>
    <row r="229" spans="22:22" x14ac:dyDescent="0.25">
      <c r="V229" s="133"/>
    </row>
    <row r="230" spans="22:22" x14ac:dyDescent="0.25">
      <c r="V230" s="133"/>
    </row>
    <row r="231" spans="22:22" x14ac:dyDescent="0.25">
      <c r="V231" s="133"/>
    </row>
    <row r="232" spans="22:22" x14ac:dyDescent="0.25">
      <c r="V232" s="133"/>
    </row>
    <row r="233" spans="22:22" x14ac:dyDescent="0.25">
      <c r="V233" s="133"/>
    </row>
    <row r="234" spans="22:22" x14ac:dyDescent="0.25">
      <c r="V234" s="133"/>
    </row>
    <row r="235" spans="22:22" x14ac:dyDescent="0.25">
      <c r="V235" s="133"/>
    </row>
    <row r="236" spans="22:22" x14ac:dyDescent="0.25">
      <c r="V236" s="133"/>
    </row>
    <row r="237" spans="22:22" x14ac:dyDescent="0.25">
      <c r="V237" s="133"/>
    </row>
    <row r="238" spans="22:22" x14ac:dyDescent="0.25">
      <c r="V238" s="133"/>
    </row>
    <row r="239" spans="22:22" x14ac:dyDescent="0.25">
      <c r="V239" s="133"/>
    </row>
    <row r="240" spans="22:22" x14ac:dyDescent="0.25">
      <c r="V240" s="133"/>
    </row>
    <row r="241" spans="22:22" x14ac:dyDescent="0.25">
      <c r="V241" s="133"/>
    </row>
    <row r="242" spans="22:22" x14ac:dyDescent="0.25">
      <c r="V242" s="133"/>
    </row>
    <row r="243" spans="22:22" x14ac:dyDescent="0.25">
      <c r="V243" s="133"/>
    </row>
    <row r="244" spans="22:22" x14ac:dyDescent="0.25">
      <c r="V244" s="133"/>
    </row>
    <row r="245" spans="22:22" x14ac:dyDescent="0.25">
      <c r="V245" s="133"/>
    </row>
    <row r="246" spans="22:22" x14ac:dyDescent="0.25">
      <c r="V246" s="133"/>
    </row>
    <row r="247" spans="22:22" x14ac:dyDescent="0.25">
      <c r="V247" s="133"/>
    </row>
    <row r="248" spans="22:22" x14ac:dyDescent="0.25">
      <c r="V248" s="133"/>
    </row>
    <row r="249" spans="22:22" x14ac:dyDescent="0.25">
      <c r="V249" s="133"/>
    </row>
    <row r="250" spans="22:22" x14ac:dyDescent="0.25">
      <c r="V250" s="133"/>
    </row>
    <row r="251" spans="22:22" x14ac:dyDescent="0.25">
      <c r="V251" s="133"/>
    </row>
    <row r="252" spans="22:22" x14ac:dyDescent="0.25">
      <c r="V252" s="133"/>
    </row>
    <row r="253" spans="22:22" x14ac:dyDescent="0.25">
      <c r="V253" s="133"/>
    </row>
    <row r="254" spans="22:22" x14ac:dyDescent="0.25">
      <c r="V254" s="133"/>
    </row>
    <row r="255" spans="22:22" x14ac:dyDescent="0.25">
      <c r="V255" s="133"/>
    </row>
    <row r="256" spans="22:22" x14ac:dyDescent="0.25">
      <c r="V256" s="133"/>
    </row>
    <row r="257" spans="22:22" x14ac:dyDescent="0.25">
      <c r="V257" s="133"/>
    </row>
    <row r="258" spans="22:22" x14ac:dyDescent="0.25">
      <c r="V258" s="133"/>
    </row>
    <row r="259" spans="22:22" x14ac:dyDescent="0.25">
      <c r="V259" s="133"/>
    </row>
    <row r="260" spans="22:22" x14ac:dyDescent="0.25">
      <c r="V260" s="133"/>
    </row>
    <row r="261" spans="22:22" x14ac:dyDescent="0.25">
      <c r="V261" s="133"/>
    </row>
    <row r="262" spans="22:22" x14ac:dyDescent="0.25">
      <c r="V262" s="133"/>
    </row>
    <row r="263" spans="22:22" x14ac:dyDescent="0.25">
      <c r="V263" s="133"/>
    </row>
    <row r="264" spans="22:22" x14ac:dyDescent="0.25">
      <c r="V264" s="133"/>
    </row>
    <row r="265" spans="22:22" x14ac:dyDescent="0.25">
      <c r="V265" s="133"/>
    </row>
    <row r="266" spans="22:22" x14ac:dyDescent="0.25">
      <c r="V266" s="133"/>
    </row>
    <row r="267" spans="22:22" x14ac:dyDescent="0.25">
      <c r="V267" s="133"/>
    </row>
    <row r="268" spans="22:22" x14ac:dyDescent="0.25">
      <c r="V268" s="133"/>
    </row>
    <row r="269" spans="22:22" x14ac:dyDescent="0.25">
      <c r="V269" s="133"/>
    </row>
    <row r="270" spans="22:22" x14ac:dyDescent="0.25">
      <c r="V270" s="133"/>
    </row>
    <row r="271" spans="22:22" x14ac:dyDescent="0.25">
      <c r="V271" s="133"/>
    </row>
    <row r="272" spans="22:22" x14ac:dyDescent="0.25">
      <c r="V272" s="133"/>
    </row>
    <row r="273" spans="22:22" x14ac:dyDescent="0.25">
      <c r="V273" s="133"/>
    </row>
    <row r="274" spans="22:22" x14ac:dyDescent="0.25">
      <c r="V274" s="133"/>
    </row>
    <row r="275" spans="22:22" x14ac:dyDescent="0.25">
      <c r="V275" s="133"/>
    </row>
    <row r="276" spans="22:22" x14ac:dyDescent="0.25">
      <c r="V276" s="133"/>
    </row>
    <row r="277" spans="22:22" x14ac:dyDescent="0.25">
      <c r="V277" s="133"/>
    </row>
    <row r="278" spans="22:22" x14ac:dyDescent="0.25">
      <c r="V278" s="133"/>
    </row>
    <row r="279" spans="22:22" x14ac:dyDescent="0.25">
      <c r="V279" s="133"/>
    </row>
    <row r="280" spans="22:22" x14ac:dyDescent="0.25">
      <c r="V280" s="133"/>
    </row>
    <row r="281" spans="22:22" x14ac:dyDescent="0.25">
      <c r="V281" s="133"/>
    </row>
    <row r="282" spans="22:22" x14ac:dyDescent="0.25">
      <c r="V282" s="133"/>
    </row>
    <row r="283" spans="22:22" x14ac:dyDescent="0.25">
      <c r="V283" s="133"/>
    </row>
    <row r="284" spans="22:22" x14ac:dyDescent="0.25">
      <c r="V284" s="133"/>
    </row>
    <row r="285" spans="22:22" x14ac:dyDescent="0.25">
      <c r="V285" s="133"/>
    </row>
    <row r="286" spans="22:22" x14ac:dyDescent="0.25">
      <c r="V286" s="133"/>
    </row>
    <row r="287" spans="22:22" x14ac:dyDescent="0.25">
      <c r="V287" s="133"/>
    </row>
    <row r="288" spans="22:22" x14ac:dyDescent="0.25">
      <c r="V288" s="133"/>
    </row>
    <row r="289" spans="22:22" x14ac:dyDescent="0.25">
      <c r="V289" s="133"/>
    </row>
    <row r="290" spans="22:22" x14ac:dyDescent="0.25">
      <c r="V290" s="133"/>
    </row>
    <row r="291" spans="22:22" x14ac:dyDescent="0.25">
      <c r="V291" s="133"/>
    </row>
    <row r="292" spans="22:22" x14ac:dyDescent="0.25">
      <c r="V292" s="133"/>
    </row>
    <row r="293" spans="22:22" x14ac:dyDescent="0.25">
      <c r="V293" s="133"/>
    </row>
    <row r="294" spans="22:22" x14ac:dyDescent="0.25">
      <c r="V294" s="133"/>
    </row>
    <row r="295" spans="22:22" x14ac:dyDescent="0.25">
      <c r="V295" s="133"/>
    </row>
    <row r="296" spans="22:22" x14ac:dyDescent="0.25">
      <c r="V296" s="133"/>
    </row>
    <row r="297" spans="22:22" x14ac:dyDescent="0.25">
      <c r="V297" s="133"/>
    </row>
    <row r="298" spans="22:22" x14ac:dyDescent="0.25">
      <c r="V298" s="133"/>
    </row>
    <row r="299" spans="22:22" x14ac:dyDescent="0.25">
      <c r="V299" s="133"/>
    </row>
    <row r="300" spans="22:22" x14ac:dyDescent="0.25">
      <c r="V300" s="133"/>
    </row>
    <row r="301" spans="22:22" x14ac:dyDescent="0.25">
      <c r="V301" s="133"/>
    </row>
    <row r="302" spans="22:22" x14ac:dyDescent="0.25">
      <c r="V302" s="133"/>
    </row>
    <row r="303" spans="22:22" x14ac:dyDescent="0.25">
      <c r="V303" s="133"/>
    </row>
    <row r="304" spans="22:22" x14ac:dyDescent="0.25">
      <c r="V304" s="133"/>
    </row>
    <row r="305" spans="22:22" x14ac:dyDescent="0.25">
      <c r="V305" s="133"/>
    </row>
    <row r="306" spans="22:22" x14ac:dyDescent="0.25">
      <c r="V306" s="133"/>
    </row>
    <row r="307" spans="22:22" x14ac:dyDescent="0.25">
      <c r="V307" s="133"/>
    </row>
    <row r="308" spans="22:22" x14ac:dyDescent="0.25">
      <c r="V308" s="133"/>
    </row>
    <row r="309" spans="22:22" x14ac:dyDescent="0.25">
      <c r="V309" s="133"/>
    </row>
    <row r="310" spans="22:22" x14ac:dyDescent="0.25">
      <c r="V310" s="133"/>
    </row>
    <row r="311" spans="22:22" x14ac:dyDescent="0.25">
      <c r="V311" s="133"/>
    </row>
    <row r="312" spans="22:22" x14ac:dyDescent="0.25">
      <c r="V312" s="133"/>
    </row>
    <row r="313" spans="22:22" x14ac:dyDescent="0.25">
      <c r="V313" s="133"/>
    </row>
    <row r="314" spans="22:22" x14ac:dyDescent="0.25">
      <c r="V314" s="133"/>
    </row>
    <row r="315" spans="22:22" x14ac:dyDescent="0.25">
      <c r="V315" s="133"/>
    </row>
    <row r="316" spans="22:22" x14ac:dyDescent="0.25">
      <c r="V316" s="133"/>
    </row>
    <row r="317" spans="22:22" x14ac:dyDescent="0.25">
      <c r="V317" s="133"/>
    </row>
    <row r="318" spans="22:22" x14ac:dyDescent="0.25">
      <c r="V318" s="133"/>
    </row>
    <row r="319" spans="22:22" x14ac:dyDescent="0.25">
      <c r="V319" s="133"/>
    </row>
    <row r="320" spans="22:22" x14ac:dyDescent="0.25">
      <c r="V320" s="133"/>
    </row>
    <row r="321" spans="22:22" x14ac:dyDescent="0.25">
      <c r="V321" s="133"/>
    </row>
    <row r="322" spans="22:22" x14ac:dyDescent="0.25">
      <c r="V322" s="133"/>
    </row>
    <row r="323" spans="22:22" x14ac:dyDescent="0.25">
      <c r="V323" s="133"/>
    </row>
    <row r="324" spans="22:22" x14ac:dyDescent="0.25">
      <c r="V324" s="133"/>
    </row>
    <row r="325" spans="22:22" x14ac:dyDescent="0.25">
      <c r="V325" s="133"/>
    </row>
    <row r="326" spans="22:22" x14ac:dyDescent="0.25">
      <c r="V326" s="133"/>
    </row>
    <row r="327" spans="22:22" x14ac:dyDescent="0.25">
      <c r="V327" s="133"/>
    </row>
    <row r="328" spans="22:22" x14ac:dyDescent="0.25">
      <c r="V328" s="133"/>
    </row>
    <row r="329" spans="22:22" x14ac:dyDescent="0.25">
      <c r="V329" s="133"/>
    </row>
    <row r="330" spans="22:22" x14ac:dyDescent="0.25">
      <c r="V330" s="133"/>
    </row>
    <row r="331" spans="22:22" x14ac:dyDescent="0.25">
      <c r="V331" s="133"/>
    </row>
    <row r="332" spans="22:22" x14ac:dyDescent="0.25">
      <c r="V332" s="133"/>
    </row>
    <row r="333" spans="22:22" x14ac:dyDescent="0.25">
      <c r="V333" s="133"/>
    </row>
    <row r="334" spans="22:22" x14ac:dyDescent="0.25">
      <c r="V334" s="133"/>
    </row>
    <row r="335" spans="22:22" x14ac:dyDescent="0.25">
      <c r="V335" s="133"/>
    </row>
    <row r="336" spans="22:22" x14ac:dyDescent="0.25">
      <c r="V336" s="133"/>
    </row>
    <row r="337" spans="22:22" x14ac:dyDescent="0.25">
      <c r="V337" s="133"/>
    </row>
    <row r="338" spans="22:22" x14ac:dyDescent="0.25">
      <c r="V338" s="133"/>
    </row>
    <row r="339" spans="22:22" x14ac:dyDescent="0.25">
      <c r="V339" s="133"/>
    </row>
    <row r="340" spans="22:22" x14ac:dyDescent="0.25">
      <c r="V340" s="133"/>
    </row>
    <row r="341" spans="22:22" x14ac:dyDescent="0.25">
      <c r="V341" s="133"/>
    </row>
    <row r="342" spans="22:22" x14ac:dyDescent="0.25">
      <c r="V342" s="133"/>
    </row>
    <row r="343" spans="22:22" x14ac:dyDescent="0.25">
      <c r="V343" s="133"/>
    </row>
    <row r="344" spans="22:22" x14ac:dyDescent="0.25">
      <c r="V344" s="133"/>
    </row>
    <row r="345" spans="22:22" x14ac:dyDescent="0.25">
      <c r="V345" s="133"/>
    </row>
    <row r="346" spans="22:22" x14ac:dyDescent="0.25">
      <c r="V346" s="133"/>
    </row>
    <row r="347" spans="22:22" x14ac:dyDescent="0.25">
      <c r="V347" s="133"/>
    </row>
    <row r="348" spans="22:22" x14ac:dyDescent="0.25">
      <c r="V348" s="133"/>
    </row>
    <row r="349" spans="22:22" x14ac:dyDescent="0.25">
      <c r="V349" s="133"/>
    </row>
    <row r="350" spans="22:22" x14ac:dyDescent="0.25">
      <c r="V350" s="133"/>
    </row>
    <row r="351" spans="22:22" x14ac:dyDescent="0.25">
      <c r="V351" s="133"/>
    </row>
    <row r="352" spans="22:22" x14ac:dyDescent="0.25">
      <c r="V352" s="133"/>
    </row>
    <row r="353" spans="22:22" x14ac:dyDescent="0.25">
      <c r="V353" s="133"/>
    </row>
    <row r="354" spans="22:22" x14ac:dyDescent="0.25">
      <c r="V354" s="133"/>
    </row>
    <row r="355" spans="22:22" x14ac:dyDescent="0.25">
      <c r="V355" s="133"/>
    </row>
    <row r="356" spans="22:22" x14ac:dyDescent="0.25">
      <c r="V356" s="133"/>
    </row>
    <row r="357" spans="22:22" x14ac:dyDescent="0.25">
      <c r="V357" s="133"/>
    </row>
    <row r="358" spans="22:22" x14ac:dyDescent="0.25">
      <c r="V358" s="133"/>
    </row>
    <row r="359" spans="22:22" x14ac:dyDescent="0.25">
      <c r="V359" s="133"/>
    </row>
    <row r="360" spans="22:22" x14ac:dyDescent="0.25">
      <c r="V360" s="133"/>
    </row>
    <row r="361" spans="22:22" x14ac:dyDescent="0.25">
      <c r="V361" s="133"/>
    </row>
    <row r="362" spans="22:22" x14ac:dyDescent="0.25">
      <c r="V362" s="133"/>
    </row>
    <row r="363" spans="22:22" x14ac:dyDescent="0.25">
      <c r="V363" s="133"/>
    </row>
    <row r="364" spans="22:22" x14ac:dyDescent="0.25">
      <c r="V364" s="133"/>
    </row>
    <row r="365" spans="22:22" x14ac:dyDescent="0.25">
      <c r="V365" s="133"/>
    </row>
    <row r="366" spans="22:22" x14ac:dyDescent="0.25">
      <c r="V366" s="133"/>
    </row>
    <row r="367" spans="22:22" x14ac:dyDescent="0.25">
      <c r="V367" s="133"/>
    </row>
    <row r="368" spans="22:22" x14ac:dyDescent="0.25">
      <c r="V368" s="133"/>
    </row>
    <row r="369" spans="22:22" x14ac:dyDescent="0.25">
      <c r="V369" s="133"/>
    </row>
    <row r="370" spans="22:22" x14ac:dyDescent="0.25">
      <c r="V370" s="133"/>
    </row>
    <row r="371" spans="22:22" x14ac:dyDescent="0.25">
      <c r="V371" s="133"/>
    </row>
    <row r="372" spans="22:22" x14ac:dyDescent="0.25">
      <c r="V372" s="133"/>
    </row>
    <row r="373" spans="22:22" x14ac:dyDescent="0.25">
      <c r="V373" s="133"/>
    </row>
    <row r="374" spans="22:22" x14ac:dyDescent="0.25">
      <c r="V374" s="133"/>
    </row>
    <row r="375" spans="22:22" x14ac:dyDescent="0.25">
      <c r="V375" s="133"/>
    </row>
    <row r="376" spans="22:22" x14ac:dyDescent="0.25">
      <c r="V376" s="133"/>
    </row>
    <row r="377" spans="22:22" x14ac:dyDescent="0.25">
      <c r="V377" s="133"/>
    </row>
    <row r="378" spans="22:22" x14ac:dyDescent="0.25">
      <c r="V378" s="133"/>
    </row>
    <row r="379" spans="22:22" x14ac:dyDescent="0.25">
      <c r="V379" s="133"/>
    </row>
    <row r="380" spans="22:22" x14ac:dyDescent="0.25">
      <c r="V380" s="133"/>
    </row>
    <row r="381" spans="22:22" x14ac:dyDescent="0.25">
      <c r="V381" s="133"/>
    </row>
    <row r="382" spans="22:22" x14ac:dyDescent="0.25">
      <c r="V382" s="133"/>
    </row>
    <row r="383" spans="22:22" x14ac:dyDescent="0.25">
      <c r="V383" s="133"/>
    </row>
    <row r="384" spans="22:22" x14ac:dyDescent="0.25">
      <c r="V384" s="133"/>
    </row>
    <row r="385" spans="22:22" x14ac:dyDescent="0.25">
      <c r="V385" s="133"/>
    </row>
    <row r="386" spans="22:22" x14ac:dyDescent="0.25">
      <c r="V386" s="133"/>
    </row>
    <row r="387" spans="22:22" x14ac:dyDescent="0.25">
      <c r="V387" s="133"/>
    </row>
    <row r="388" spans="22:22" x14ac:dyDescent="0.25">
      <c r="V388" s="133"/>
    </row>
    <row r="389" spans="22:22" x14ac:dyDescent="0.25">
      <c r="V389" s="133"/>
    </row>
    <row r="390" spans="22:22" x14ac:dyDescent="0.25">
      <c r="V390" s="133"/>
    </row>
    <row r="391" spans="22:22" x14ac:dyDescent="0.25">
      <c r="V391" s="133"/>
    </row>
    <row r="392" spans="22:22" x14ac:dyDescent="0.25">
      <c r="V392" s="133"/>
    </row>
    <row r="393" spans="22:22" x14ac:dyDescent="0.25">
      <c r="V393" s="133"/>
    </row>
    <row r="394" spans="22:22" x14ac:dyDescent="0.25">
      <c r="V394" s="133"/>
    </row>
    <row r="395" spans="22:22" x14ac:dyDescent="0.25">
      <c r="V395" s="133"/>
    </row>
    <row r="396" spans="22:22" x14ac:dyDescent="0.25">
      <c r="V396" s="133"/>
    </row>
    <row r="397" spans="22:22" x14ac:dyDescent="0.25">
      <c r="V397" s="133"/>
    </row>
    <row r="398" spans="22:22" x14ac:dyDescent="0.25">
      <c r="V398" s="133"/>
    </row>
    <row r="399" spans="22:22" x14ac:dyDescent="0.25">
      <c r="V399" s="133"/>
    </row>
    <row r="400" spans="22:22" x14ac:dyDescent="0.25">
      <c r="V400" s="133"/>
    </row>
    <row r="401" spans="22:22" x14ac:dyDescent="0.25">
      <c r="V401" s="133"/>
    </row>
    <row r="402" spans="22:22" x14ac:dyDescent="0.25">
      <c r="V402" s="133"/>
    </row>
    <row r="403" spans="22:22" x14ac:dyDescent="0.25">
      <c r="V403" s="133"/>
    </row>
    <row r="404" spans="22:22" x14ac:dyDescent="0.25">
      <c r="V404" s="133"/>
    </row>
    <row r="405" spans="22:22" x14ac:dyDescent="0.25">
      <c r="V405" s="133"/>
    </row>
    <row r="406" spans="22:22" x14ac:dyDescent="0.25">
      <c r="V406" s="133"/>
    </row>
    <row r="407" spans="22:22" x14ac:dyDescent="0.25">
      <c r="V407" s="133"/>
    </row>
    <row r="408" spans="22:22" x14ac:dyDescent="0.25">
      <c r="V408" s="133"/>
    </row>
    <row r="409" spans="22:22" x14ac:dyDescent="0.25">
      <c r="V409" s="133"/>
    </row>
    <row r="410" spans="22:22" x14ac:dyDescent="0.25">
      <c r="V410" s="133"/>
    </row>
    <row r="411" spans="22:22" x14ac:dyDescent="0.25">
      <c r="V411" s="133"/>
    </row>
    <row r="412" spans="22:22" x14ac:dyDescent="0.25">
      <c r="V412" s="133"/>
    </row>
    <row r="413" spans="22:22" x14ac:dyDescent="0.25">
      <c r="V413" s="133"/>
    </row>
    <row r="414" spans="22:22" x14ac:dyDescent="0.25">
      <c r="V414" s="133"/>
    </row>
    <row r="415" spans="22:22" x14ac:dyDescent="0.25">
      <c r="V415" s="133"/>
    </row>
    <row r="416" spans="22:22" x14ac:dyDescent="0.25">
      <c r="V416" s="133"/>
    </row>
    <row r="417" spans="22:22" x14ac:dyDescent="0.25">
      <c r="V417" s="133"/>
    </row>
    <row r="418" spans="22:22" x14ac:dyDescent="0.25">
      <c r="V418" s="133"/>
    </row>
    <row r="419" spans="22:22" x14ac:dyDescent="0.25">
      <c r="V419" s="133"/>
    </row>
    <row r="420" spans="22:22" x14ac:dyDescent="0.25">
      <c r="V420" s="133"/>
    </row>
    <row r="421" spans="22:22" x14ac:dyDescent="0.25">
      <c r="V421" s="133"/>
    </row>
    <row r="422" spans="22:22" x14ac:dyDescent="0.25">
      <c r="V422" s="133"/>
    </row>
    <row r="423" spans="22:22" x14ac:dyDescent="0.25">
      <c r="V423" s="133"/>
    </row>
    <row r="424" spans="22:22" x14ac:dyDescent="0.25">
      <c r="V424" s="133"/>
    </row>
    <row r="425" spans="22:22" x14ac:dyDescent="0.25">
      <c r="V425" s="133"/>
    </row>
    <row r="426" spans="22:22" x14ac:dyDescent="0.25">
      <c r="V426" s="133"/>
    </row>
    <row r="427" spans="22:22" x14ac:dyDescent="0.25">
      <c r="V427" s="133"/>
    </row>
    <row r="428" spans="22:22" x14ac:dyDescent="0.25">
      <c r="V428" s="133"/>
    </row>
    <row r="429" spans="22:22" x14ac:dyDescent="0.25">
      <c r="V429" s="133"/>
    </row>
    <row r="430" spans="22:22" x14ac:dyDescent="0.25">
      <c r="V430" s="133"/>
    </row>
    <row r="431" spans="22:22" x14ac:dyDescent="0.25">
      <c r="V431" s="133"/>
    </row>
    <row r="432" spans="22:22" x14ac:dyDescent="0.25">
      <c r="V432" s="133"/>
    </row>
    <row r="433" spans="22:22" x14ac:dyDescent="0.25">
      <c r="V433" s="133"/>
    </row>
    <row r="434" spans="22:22" x14ac:dyDescent="0.25">
      <c r="V434" s="133"/>
    </row>
    <row r="435" spans="22:22" x14ac:dyDescent="0.25">
      <c r="V435" s="133"/>
    </row>
    <row r="436" spans="22:22" x14ac:dyDescent="0.25">
      <c r="V436" s="133"/>
    </row>
    <row r="437" spans="22:22" x14ac:dyDescent="0.25">
      <c r="V437" s="133"/>
    </row>
    <row r="438" spans="22:22" x14ac:dyDescent="0.25">
      <c r="V438" s="133"/>
    </row>
    <row r="439" spans="22:22" x14ac:dyDescent="0.25">
      <c r="V439" s="133"/>
    </row>
    <row r="440" spans="22:22" x14ac:dyDescent="0.25">
      <c r="V440" s="133"/>
    </row>
    <row r="441" spans="22:22" x14ac:dyDescent="0.25">
      <c r="V441" s="133"/>
    </row>
    <row r="442" spans="22:22" x14ac:dyDescent="0.25">
      <c r="V442" s="133"/>
    </row>
    <row r="443" spans="22:22" x14ac:dyDescent="0.25">
      <c r="V443" s="133"/>
    </row>
    <row r="444" spans="22:22" x14ac:dyDescent="0.25">
      <c r="V444" s="133"/>
    </row>
    <row r="445" spans="22:22" x14ac:dyDescent="0.25">
      <c r="V445" s="133"/>
    </row>
    <row r="446" spans="22:22" x14ac:dyDescent="0.25">
      <c r="V446" s="133"/>
    </row>
    <row r="447" spans="22:22" x14ac:dyDescent="0.25">
      <c r="V447" s="133"/>
    </row>
    <row r="448" spans="22:22" x14ac:dyDescent="0.25">
      <c r="V448" s="133"/>
    </row>
    <row r="449" spans="22:22" x14ac:dyDescent="0.25">
      <c r="V449" s="133"/>
    </row>
    <row r="450" spans="22:22" x14ac:dyDescent="0.25">
      <c r="V450" s="133"/>
    </row>
    <row r="451" spans="22:22" x14ac:dyDescent="0.25">
      <c r="V451" s="133"/>
    </row>
    <row r="452" spans="22:22" x14ac:dyDescent="0.25">
      <c r="V452" s="133"/>
    </row>
    <row r="453" spans="22:22" x14ac:dyDescent="0.25">
      <c r="V453" s="133"/>
    </row>
    <row r="454" spans="22:22" x14ac:dyDescent="0.25">
      <c r="V454" s="133"/>
    </row>
    <row r="455" spans="22:22" x14ac:dyDescent="0.25">
      <c r="V455" s="133"/>
    </row>
    <row r="456" spans="22:22" x14ac:dyDescent="0.25">
      <c r="V456" s="133"/>
    </row>
    <row r="457" spans="22:22" x14ac:dyDescent="0.25">
      <c r="V457" s="133"/>
    </row>
    <row r="458" spans="22:22" x14ac:dyDescent="0.25">
      <c r="V458" s="133"/>
    </row>
    <row r="459" spans="22:22" x14ac:dyDescent="0.25">
      <c r="V459" s="133"/>
    </row>
    <row r="460" spans="22:22" x14ac:dyDescent="0.25">
      <c r="V460" s="133"/>
    </row>
    <row r="461" spans="22:22" x14ac:dyDescent="0.25">
      <c r="V461" s="133"/>
    </row>
    <row r="462" spans="22:22" x14ac:dyDescent="0.25">
      <c r="V462" s="133"/>
    </row>
    <row r="463" spans="22:22" x14ac:dyDescent="0.25">
      <c r="V463" s="133"/>
    </row>
    <row r="464" spans="22:22" x14ac:dyDescent="0.25">
      <c r="V464" s="133"/>
    </row>
    <row r="465" spans="22:22" x14ac:dyDescent="0.25">
      <c r="V465" s="133"/>
    </row>
    <row r="466" spans="22:22" x14ac:dyDescent="0.25">
      <c r="V466" s="133"/>
    </row>
    <row r="467" spans="22:22" x14ac:dyDescent="0.25">
      <c r="V467" s="133"/>
    </row>
    <row r="468" spans="22:22" x14ac:dyDescent="0.25">
      <c r="V468" s="133"/>
    </row>
    <row r="469" spans="22:22" x14ac:dyDescent="0.25">
      <c r="V469" s="133"/>
    </row>
    <row r="470" spans="22:22" x14ac:dyDescent="0.25">
      <c r="V470" s="133"/>
    </row>
    <row r="471" spans="22:22" x14ac:dyDescent="0.25">
      <c r="V471" s="133"/>
    </row>
    <row r="472" spans="22:22" x14ac:dyDescent="0.25">
      <c r="V472" s="133"/>
    </row>
    <row r="473" spans="22:22" x14ac:dyDescent="0.25">
      <c r="V473" s="133"/>
    </row>
    <row r="474" spans="22:22" x14ac:dyDescent="0.25">
      <c r="V474" s="133"/>
    </row>
    <row r="475" spans="22:22" x14ac:dyDescent="0.25">
      <c r="V475" s="133"/>
    </row>
    <row r="476" spans="22:22" x14ac:dyDescent="0.25">
      <c r="V476" s="133"/>
    </row>
    <row r="477" spans="22:22" x14ac:dyDescent="0.25">
      <c r="V477" s="133"/>
    </row>
    <row r="478" spans="22:22" x14ac:dyDescent="0.25">
      <c r="V478" s="133"/>
    </row>
    <row r="479" spans="22:22" x14ac:dyDescent="0.25">
      <c r="V479" s="133"/>
    </row>
    <row r="480" spans="22:22" x14ac:dyDescent="0.25">
      <c r="V480" s="133"/>
    </row>
    <row r="481" spans="22:22" x14ac:dyDescent="0.25">
      <c r="V481" s="133"/>
    </row>
    <row r="482" spans="22:22" x14ac:dyDescent="0.25">
      <c r="V482" s="133"/>
    </row>
    <row r="483" spans="22:22" x14ac:dyDescent="0.25">
      <c r="V483" s="133"/>
    </row>
    <row r="484" spans="22:22" x14ac:dyDescent="0.25">
      <c r="V484" s="133"/>
    </row>
    <row r="485" spans="22:22" x14ac:dyDescent="0.25">
      <c r="V485" s="133"/>
    </row>
    <row r="486" spans="22:22" x14ac:dyDescent="0.25">
      <c r="V486" s="133"/>
    </row>
    <row r="487" spans="22:22" x14ac:dyDescent="0.25">
      <c r="V487" s="133"/>
    </row>
    <row r="488" spans="22:22" x14ac:dyDescent="0.25">
      <c r="V488" s="133"/>
    </row>
    <row r="489" spans="22:22" x14ac:dyDescent="0.25">
      <c r="V489" s="133"/>
    </row>
    <row r="490" spans="22:22" x14ac:dyDescent="0.25">
      <c r="V490" s="133"/>
    </row>
    <row r="491" spans="22:22" x14ac:dyDescent="0.25">
      <c r="V491" s="133"/>
    </row>
    <row r="492" spans="22:22" x14ac:dyDescent="0.25">
      <c r="V492" s="133"/>
    </row>
    <row r="493" spans="22:22" x14ac:dyDescent="0.25">
      <c r="V493" s="133"/>
    </row>
    <row r="494" spans="22:22" x14ac:dyDescent="0.25">
      <c r="V494" s="133"/>
    </row>
    <row r="495" spans="22:22" x14ac:dyDescent="0.25">
      <c r="V495" s="133"/>
    </row>
    <row r="496" spans="22:22" x14ac:dyDescent="0.25">
      <c r="V496" s="133"/>
    </row>
    <row r="497" spans="22:22" x14ac:dyDescent="0.25">
      <c r="V497" s="133"/>
    </row>
    <row r="498" spans="22:22" x14ac:dyDescent="0.25">
      <c r="V498" s="133"/>
    </row>
    <row r="499" spans="22:22" x14ac:dyDescent="0.25">
      <c r="V499" s="133"/>
    </row>
    <row r="500" spans="22:22" x14ac:dyDescent="0.25">
      <c r="V500" s="133"/>
    </row>
    <row r="501" spans="22:22" x14ac:dyDescent="0.25">
      <c r="V501" s="133"/>
    </row>
    <row r="502" spans="22:22" x14ac:dyDescent="0.25">
      <c r="V502" s="133"/>
    </row>
    <row r="503" spans="22:22" x14ac:dyDescent="0.25">
      <c r="V503" s="133"/>
    </row>
    <row r="504" spans="22:22" x14ac:dyDescent="0.25">
      <c r="V504" s="133"/>
    </row>
    <row r="505" spans="22:22" x14ac:dyDescent="0.25">
      <c r="V505" s="133"/>
    </row>
    <row r="506" spans="22:22" x14ac:dyDescent="0.25">
      <c r="V506" s="133"/>
    </row>
    <row r="507" spans="22:22" x14ac:dyDescent="0.25">
      <c r="V507" s="133"/>
    </row>
    <row r="508" spans="22:22" x14ac:dyDescent="0.25">
      <c r="V508" s="133"/>
    </row>
    <row r="509" spans="22:22" x14ac:dyDescent="0.25">
      <c r="V509" s="133"/>
    </row>
    <row r="510" spans="22:22" x14ac:dyDescent="0.25">
      <c r="V510" s="133"/>
    </row>
    <row r="511" spans="22:22" x14ac:dyDescent="0.25">
      <c r="V511" s="133"/>
    </row>
    <row r="512" spans="22:22" x14ac:dyDescent="0.25">
      <c r="V512" s="133"/>
    </row>
    <row r="513" spans="22:22" x14ac:dyDescent="0.25">
      <c r="V513" s="133"/>
    </row>
    <row r="514" spans="22:22" x14ac:dyDescent="0.25">
      <c r="V514" s="133"/>
    </row>
    <row r="515" spans="22:22" x14ac:dyDescent="0.25">
      <c r="V515" s="133"/>
    </row>
    <row r="516" spans="22:22" x14ac:dyDescent="0.25">
      <c r="V516" s="133"/>
    </row>
    <row r="517" spans="22:22" x14ac:dyDescent="0.25">
      <c r="V517" s="133"/>
    </row>
    <row r="518" spans="22:22" x14ac:dyDescent="0.25">
      <c r="V518" s="133"/>
    </row>
    <row r="519" spans="22:22" x14ac:dyDescent="0.25">
      <c r="V519" s="133"/>
    </row>
    <row r="520" spans="22:22" x14ac:dyDescent="0.25">
      <c r="V520" s="133"/>
    </row>
    <row r="521" spans="22:22" x14ac:dyDescent="0.25">
      <c r="V521" s="133"/>
    </row>
    <row r="522" spans="22:22" x14ac:dyDescent="0.25">
      <c r="V522" s="133"/>
    </row>
    <row r="523" spans="22:22" x14ac:dyDescent="0.25">
      <c r="V523" s="133"/>
    </row>
    <row r="524" spans="22:22" x14ac:dyDescent="0.25">
      <c r="V524" s="133"/>
    </row>
    <row r="525" spans="22:22" x14ac:dyDescent="0.25">
      <c r="V525" s="133"/>
    </row>
    <row r="526" spans="22:22" x14ac:dyDescent="0.25">
      <c r="V526" s="133"/>
    </row>
    <row r="527" spans="22:22" x14ac:dyDescent="0.25">
      <c r="V527" s="133"/>
    </row>
    <row r="528" spans="22:22" x14ac:dyDescent="0.25">
      <c r="V528" s="133"/>
    </row>
    <row r="529" spans="22:22" x14ac:dyDescent="0.25">
      <c r="V529" s="133"/>
    </row>
    <row r="530" spans="22:22" x14ac:dyDescent="0.25">
      <c r="V530" s="133"/>
    </row>
    <row r="531" spans="22:22" x14ac:dyDescent="0.25">
      <c r="V531" s="133"/>
    </row>
    <row r="532" spans="22:22" x14ac:dyDescent="0.25">
      <c r="V532" s="133"/>
    </row>
    <row r="533" spans="22:22" x14ac:dyDescent="0.25">
      <c r="V533" s="133"/>
    </row>
    <row r="534" spans="22:22" x14ac:dyDescent="0.25">
      <c r="V534" s="133"/>
    </row>
    <row r="535" spans="22:22" x14ac:dyDescent="0.25">
      <c r="V535" s="133"/>
    </row>
    <row r="536" spans="22:22" x14ac:dyDescent="0.25">
      <c r="V536" s="133"/>
    </row>
    <row r="537" spans="22:22" x14ac:dyDescent="0.25">
      <c r="V537" s="133"/>
    </row>
    <row r="538" spans="22:22" x14ac:dyDescent="0.25">
      <c r="V538" s="133"/>
    </row>
    <row r="539" spans="22:22" x14ac:dyDescent="0.25">
      <c r="V539" s="133"/>
    </row>
    <row r="540" spans="22:22" x14ac:dyDescent="0.25">
      <c r="V540" s="133"/>
    </row>
    <row r="541" spans="22:22" x14ac:dyDescent="0.25">
      <c r="V541" s="133"/>
    </row>
    <row r="542" spans="22:22" x14ac:dyDescent="0.25">
      <c r="V542" s="133"/>
    </row>
    <row r="543" spans="22:22" x14ac:dyDescent="0.25">
      <c r="V543" s="133"/>
    </row>
    <row r="544" spans="22:22" x14ac:dyDescent="0.25">
      <c r="V544" s="133"/>
    </row>
    <row r="545" spans="22:22" x14ac:dyDescent="0.25">
      <c r="V545" s="133"/>
    </row>
    <row r="546" spans="22:22" x14ac:dyDescent="0.25">
      <c r="V546" s="133"/>
    </row>
    <row r="547" spans="22:22" x14ac:dyDescent="0.25">
      <c r="V547" s="133"/>
    </row>
    <row r="548" spans="22:22" x14ac:dyDescent="0.25">
      <c r="V548" s="133"/>
    </row>
    <row r="549" spans="22:22" x14ac:dyDescent="0.25">
      <c r="V549" s="133"/>
    </row>
    <row r="550" spans="22:22" x14ac:dyDescent="0.25">
      <c r="V550" s="133"/>
    </row>
    <row r="551" spans="22:22" x14ac:dyDescent="0.25">
      <c r="V551" s="133"/>
    </row>
    <row r="552" spans="22:22" x14ac:dyDescent="0.25">
      <c r="V552" s="133"/>
    </row>
    <row r="553" spans="22:22" x14ac:dyDescent="0.25">
      <c r="V553" s="133"/>
    </row>
    <row r="554" spans="22:22" x14ac:dyDescent="0.25">
      <c r="V554" s="133"/>
    </row>
    <row r="555" spans="22:22" x14ac:dyDescent="0.25">
      <c r="V555" s="133"/>
    </row>
    <row r="556" spans="22:22" x14ac:dyDescent="0.25">
      <c r="V556" s="133"/>
    </row>
    <row r="557" spans="22:22" x14ac:dyDescent="0.25">
      <c r="V557" s="133"/>
    </row>
    <row r="558" spans="22:22" x14ac:dyDescent="0.25">
      <c r="V558" s="133"/>
    </row>
    <row r="559" spans="22:22" x14ac:dyDescent="0.25">
      <c r="V559" s="133"/>
    </row>
    <row r="560" spans="22:22" x14ac:dyDescent="0.25">
      <c r="V560" s="133"/>
    </row>
    <row r="561" spans="22:22" x14ac:dyDescent="0.25">
      <c r="V561" s="133"/>
    </row>
    <row r="562" spans="22:22" x14ac:dyDescent="0.25">
      <c r="V562" s="133"/>
    </row>
    <row r="563" spans="22:22" x14ac:dyDescent="0.25">
      <c r="V563" s="133"/>
    </row>
    <row r="564" spans="22:22" x14ac:dyDescent="0.25">
      <c r="V564" s="133"/>
    </row>
    <row r="565" spans="22:22" x14ac:dyDescent="0.25">
      <c r="V565" s="133"/>
    </row>
    <row r="566" spans="22:22" x14ac:dyDescent="0.25">
      <c r="V566" s="133"/>
    </row>
    <row r="567" spans="22:22" x14ac:dyDescent="0.25">
      <c r="V567" s="133"/>
    </row>
    <row r="568" spans="22:22" x14ac:dyDescent="0.25">
      <c r="V568" s="133"/>
    </row>
    <row r="569" spans="22:22" x14ac:dyDescent="0.25">
      <c r="V569" s="133"/>
    </row>
    <row r="570" spans="22:22" x14ac:dyDescent="0.25">
      <c r="V570" s="133"/>
    </row>
    <row r="571" spans="22:22" x14ac:dyDescent="0.25">
      <c r="V571" s="133"/>
    </row>
    <row r="572" spans="22:22" x14ac:dyDescent="0.25">
      <c r="V572" s="133"/>
    </row>
    <row r="573" spans="22:22" x14ac:dyDescent="0.25">
      <c r="V573" s="133"/>
    </row>
    <row r="574" spans="22:22" x14ac:dyDescent="0.25">
      <c r="V574" s="133"/>
    </row>
    <row r="575" spans="22:22" x14ac:dyDescent="0.25">
      <c r="V575" s="133"/>
    </row>
    <row r="576" spans="22:22" x14ac:dyDescent="0.25">
      <c r="V576" s="133"/>
    </row>
    <row r="577" spans="22:22" x14ac:dyDescent="0.25">
      <c r="V577" s="133"/>
    </row>
    <row r="578" spans="22:22" x14ac:dyDescent="0.25">
      <c r="V578" s="133"/>
    </row>
    <row r="579" spans="22:22" x14ac:dyDescent="0.25">
      <c r="V579" s="133"/>
    </row>
    <row r="580" spans="22:22" x14ac:dyDescent="0.25">
      <c r="V580" s="133"/>
    </row>
    <row r="581" spans="22:22" x14ac:dyDescent="0.25">
      <c r="V581" s="133"/>
    </row>
    <row r="582" spans="22:22" x14ac:dyDescent="0.25">
      <c r="V582" s="133"/>
    </row>
    <row r="583" spans="22:22" x14ac:dyDescent="0.25">
      <c r="V583" s="133"/>
    </row>
    <row r="584" spans="22:22" x14ac:dyDescent="0.25">
      <c r="V584" s="133"/>
    </row>
    <row r="585" spans="22:22" x14ac:dyDescent="0.25">
      <c r="V585" s="133"/>
    </row>
    <row r="586" spans="22:22" x14ac:dyDescent="0.25">
      <c r="V586" s="133"/>
    </row>
    <row r="587" spans="22:22" x14ac:dyDescent="0.25">
      <c r="V587" s="133"/>
    </row>
    <row r="588" spans="22:22" x14ac:dyDescent="0.25">
      <c r="V588" s="133"/>
    </row>
    <row r="589" spans="22:22" x14ac:dyDescent="0.25">
      <c r="V589" s="133"/>
    </row>
    <row r="590" spans="22:22" x14ac:dyDescent="0.25">
      <c r="V590" s="133"/>
    </row>
    <row r="591" spans="22:22" x14ac:dyDescent="0.25">
      <c r="V591" s="133"/>
    </row>
    <row r="592" spans="22:22" x14ac:dyDescent="0.25">
      <c r="V592" s="133"/>
    </row>
    <row r="593" spans="22:22" x14ac:dyDescent="0.25">
      <c r="V593" s="133"/>
    </row>
    <row r="594" spans="22:22" x14ac:dyDescent="0.25">
      <c r="V594" s="133"/>
    </row>
    <row r="595" spans="22:22" x14ac:dyDescent="0.25">
      <c r="V595" s="133"/>
    </row>
    <row r="596" spans="22:22" x14ac:dyDescent="0.25">
      <c r="V596" s="133"/>
    </row>
    <row r="597" spans="22:22" x14ac:dyDescent="0.25">
      <c r="V597" s="133"/>
    </row>
    <row r="598" spans="22:22" x14ac:dyDescent="0.25">
      <c r="V598" s="133"/>
    </row>
    <row r="599" spans="22:22" x14ac:dyDescent="0.25">
      <c r="V599" s="133"/>
    </row>
    <row r="600" spans="22:22" x14ac:dyDescent="0.25">
      <c r="V600" s="133"/>
    </row>
    <row r="601" spans="22:22" x14ac:dyDescent="0.25">
      <c r="V601" s="133"/>
    </row>
    <row r="602" spans="22:22" x14ac:dyDescent="0.25">
      <c r="V602" s="133"/>
    </row>
    <row r="603" spans="22:22" x14ac:dyDescent="0.25">
      <c r="V603" s="133"/>
    </row>
    <row r="604" spans="22:22" x14ac:dyDescent="0.25">
      <c r="V604" s="133"/>
    </row>
    <row r="605" spans="22:22" x14ac:dyDescent="0.25">
      <c r="V605" s="133"/>
    </row>
    <row r="606" spans="22:22" x14ac:dyDescent="0.25">
      <c r="V606" s="133"/>
    </row>
    <row r="607" spans="22:22" x14ac:dyDescent="0.25">
      <c r="V607" s="133"/>
    </row>
    <row r="608" spans="22:22" x14ac:dyDescent="0.25">
      <c r="V608" s="133"/>
    </row>
    <row r="609" spans="22:22" x14ac:dyDescent="0.25">
      <c r="V609" s="133"/>
    </row>
    <row r="610" spans="22:22" x14ac:dyDescent="0.25">
      <c r="V610" s="133"/>
    </row>
    <row r="611" spans="22:22" x14ac:dyDescent="0.25">
      <c r="V611" s="133"/>
    </row>
    <row r="612" spans="22:22" x14ac:dyDescent="0.25">
      <c r="V612" s="133"/>
    </row>
    <row r="613" spans="22:22" x14ac:dyDescent="0.25">
      <c r="V613" s="133"/>
    </row>
    <row r="614" spans="22:22" x14ac:dyDescent="0.25">
      <c r="V614" s="133"/>
    </row>
    <row r="615" spans="22:22" x14ac:dyDescent="0.25">
      <c r="V615" s="133"/>
    </row>
    <row r="616" spans="22:22" x14ac:dyDescent="0.25">
      <c r="V616" s="133"/>
    </row>
    <row r="617" spans="22:22" x14ac:dyDescent="0.25">
      <c r="V617" s="133"/>
    </row>
    <row r="618" spans="22:22" x14ac:dyDescent="0.25">
      <c r="V618" s="133"/>
    </row>
    <row r="619" spans="22:22" x14ac:dyDescent="0.25">
      <c r="V619" s="133"/>
    </row>
    <row r="620" spans="22:22" x14ac:dyDescent="0.25">
      <c r="V620" s="133"/>
    </row>
    <row r="621" spans="22:22" x14ac:dyDescent="0.25">
      <c r="V621" s="133"/>
    </row>
    <row r="622" spans="22:22" x14ac:dyDescent="0.25">
      <c r="V622" s="133"/>
    </row>
    <row r="623" spans="22:22" x14ac:dyDescent="0.25">
      <c r="V623" s="133"/>
    </row>
    <row r="624" spans="22:22" x14ac:dyDescent="0.25">
      <c r="V624" s="133"/>
    </row>
    <row r="625" spans="22:22" x14ac:dyDescent="0.25">
      <c r="V625" s="133"/>
    </row>
    <row r="626" spans="22:22" x14ac:dyDescent="0.25">
      <c r="V626" s="133"/>
    </row>
    <row r="627" spans="22:22" x14ac:dyDescent="0.25">
      <c r="V627" s="133"/>
    </row>
    <row r="628" spans="22:22" x14ac:dyDescent="0.25">
      <c r="V628" s="133"/>
    </row>
    <row r="629" spans="22:22" x14ac:dyDescent="0.25">
      <c r="V629" s="133"/>
    </row>
    <row r="630" spans="22:22" x14ac:dyDescent="0.25">
      <c r="V630" s="133"/>
    </row>
    <row r="631" spans="22:22" x14ac:dyDescent="0.25">
      <c r="V631" s="133"/>
    </row>
    <row r="632" spans="22:22" x14ac:dyDescent="0.25">
      <c r="V632" s="133"/>
    </row>
    <row r="633" spans="22:22" x14ac:dyDescent="0.25">
      <c r="V633" s="133"/>
    </row>
    <row r="634" spans="22:22" x14ac:dyDescent="0.25">
      <c r="V634" s="133"/>
    </row>
    <row r="635" spans="22:22" x14ac:dyDescent="0.25">
      <c r="V635" s="133"/>
    </row>
    <row r="636" spans="22:22" x14ac:dyDescent="0.25">
      <c r="V636" s="133"/>
    </row>
    <row r="637" spans="22:22" x14ac:dyDescent="0.25">
      <c r="V637" s="133"/>
    </row>
    <row r="638" spans="22:22" x14ac:dyDescent="0.25">
      <c r="V638" s="133"/>
    </row>
    <row r="639" spans="22:22" x14ac:dyDescent="0.25">
      <c r="V639" s="133"/>
    </row>
    <row r="640" spans="22:22" x14ac:dyDescent="0.25">
      <c r="V640" s="133"/>
    </row>
    <row r="641" spans="22:22" x14ac:dyDescent="0.25">
      <c r="V641" s="133"/>
    </row>
    <row r="642" spans="22:22" x14ac:dyDescent="0.25">
      <c r="V642" s="133"/>
    </row>
    <row r="643" spans="22:22" x14ac:dyDescent="0.25">
      <c r="V643" s="133"/>
    </row>
    <row r="644" spans="22:22" x14ac:dyDescent="0.25">
      <c r="V644" s="133"/>
    </row>
    <row r="645" spans="22:22" x14ac:dyDescent="0.25">
      <c r="V645" s="133"/>
    </row>
    <row r="646" spans="22:22" x14ac:dyDescent="0.25">
      <c r="V646" s="133"/>
    </row>
    <row r="647" spans="22:22" x14ac:dyDescent="0.25">
      <c r="V647" s="133"/>
    </row>
    <row r="648" spans="22:22" x14ac:dyDescent="0.25">
      <c r="V648" s="133"/>
    </row>
    <row r="649" spans="22:22" x14ac:dyDescent="0.25">
      <c r="V649" s="133"/>
    </row>
  </sheetData>
  <sheetProtection algorithmName="SHA-512" hashValue="5Gj3a1mrRrZfOgcOunJQ7VFXNFSQL0S6swy0Fpb6YoILluG2xDGFvNBgALExHtdLqDpV9IeGdM7xaUtlOnyAOg==" saltValue="cfLFjZnUht/koTxpF1R7tw==" spinCount="100000" sheet="1" objects="1" scenarios="1"/>
  <sortState xmlns:xlrd2="http://schemas.microsoft.com/office/spreadsheetml/2017/richdata2" ref="AG18:AI75">
    <sortCondition ref="AG18:AG75"/>
  </sortState>
  <mergeCells count="72">
    <mergeCell ref="AG92:AI97"/>
    <mergeCell ref="O28:Q29"/>
    <mergeCell ref="A28:I28"/>
    <mergeCell ref="A42:I42"/>
    <mergeCell ref="A4:I4"/>
    <mergeCell ref="A8:I8"/>
    <mergeCell ref="A12:I12"/>
    <mergeCell ref="A13:I13"/>
    <mergeCell ref="A16:I16"/>
    <mergeCell ref="A17:I17"/>
    <mergeCell ref="A11:I11"/>
    <mergeCell ref="A38:I38"/>
    <mergeCell ref="A37:I37"/>
    <mergeCell ref="A24:I24"/>
    <mergeCell ref="A23:I23"/>
    <mergeCell ref="A26:I26"/>
    <mergeCell ref="A30:K30"/>
    <mergeCell ref="A1:K1"/>
    <mergeCell ref="A21:K21"/>
    <mergeCell ref="A27:I27"/>
    <mergeCell ref="A19:I19"/>
    <mergeCell ref="A3:K3"/>
    <mergeCell ref="A22:I22"/>
    <mergeCell ref="A7:I7"/>
    <mergeCell ref="A18:I18"/>
    <mergeCell ref="A25:I25"/>
    <mergeCell ref="A5:I5"/>
    <mergeCell ref="A6:I6"/>
    <mergeCell ref="A31:I31"/>
    <mergeCell ref="A33:I33"/>
    <mergeCell ref="A34:I34"/>
    <mergeCell ref="A35:I35"/>
    <mergeCell ref="A58:C58"/>
    <mergeCell ref="A46:I46"/>
    <mergeCell ref="A44:I44"/>
    <mergeCell ref="A45:I45"/>
    <mergeCell ref="A32:I32"/>
    <mergeCell ref="A39:I39"/>
    <mergeCell ref="A43:I43"/>
    <mergeCell ref="A41:K41"/>
    <mergeCell ref="A36:I36"/>
    <mergeCell ref="J58:K58"/>
    <mergeCell ref="A56:C56"/>
    <mergeCell ref="H56:J56"/>
    <mergeCell ref="A55:C55"/>
    <mergeCell ref="H55:J55"/>
    <mergeCell ref="A52:C52"/>
    <mergeCell ref="A53:C53"/>
    <mergeCell ref="F53:F55"/>
    <mergeCell ref="A54:C54"/>
    <mergeCell ref="F51:F52"/>
    <mergeCell ref="A51:D51"/>
    <mergeCell ref="H51:K51"/>
    <mergeCell ref="H52:J52"/>
    <mergeCell ref="H53:J53"/>
    <mergeCell ref="H54:J54"/>
    <mergeCell ref="AE3:AO3"/>
    <mergeCell ref="A57:C57"/>
    <mergeCell ref="J57:K57"/>
    <mergeCell ref="AD13:AE13"/>
    <mergeCell ref="AD28:AE28"/>
    <mergeCell ref="AD12:AE12"/>
    <mergeCell ref="A15:K15"/>
    <mergeCell ref="O41:P41"/>
    <mergeCell ref="O53:P53"/>
    <mergeCell ref="O39:Q40"/>
    <mergeCell ref="O51:Q52"/>
    <mergeCell ref="A48:I48"/>
    <mergeCell ref="A49:I49"/>
    <mergeCell ref="A47:I47"/>
    <mergeCell ref="AD16:AE16"/>
    <mergeCell ref="O30:P30"/>
  </mergeCells>
  <conditionalFormatting sqref="F53:F55">
    <cfRule type="expression" dxfId="61" priority="41">
      <formula>$F$53=""</formula>
    </cfRule>
  </conditionalFormatting>
  <conditionalFormatting sqref="J5">
    <cfRule type="expression" dxfId="60" priority="63">
      <formula>$J$5=""</formula>
    </cfRule>
  </conditionalFormatting>
  <conditionalFormatting sqref="J6">
    <cfRule type="expression" dxfId="59" priority="13">
      <formula>$J$6=""</formula>
    </cfRule>
  </conditionalFormatting>
  <conditionalFormatting sqref="J7">
    <cfRule type="expression" dxfId="58" priority="59">
      <formula>$J$7=""</formula>
    </cfRule>
  </conditionalFormatting>
  <conditionalFormatting sqref="J11">
    <cfRule type="expression" dxfId="57" priority="61">
      <formula>$J$11=""</formula>
    </cfRule>
  </conditionalFormatting>
  <conditionalFormatting sqref="J17">
    <cfRule type="expression" dxfId="56" priority="40">
      <formula>$J$17=""</formula>
    </cfRule>
  </conditionalFormatting>
  <conditionalFormatting sqref="J18">
    <cfRule type="expression" dxfId="55" priority="73">
      <formula>$J$18=""</formula>
    </cfRule>
  </conditionalFormatting>
  <conditionalFormatting sqref="J23">
    <cfRule type="expression" dxfId="54" priority="70">
      <formula>$J$23=""</formula>
    </cfRule>
  </conditionalFormatting>
  <conditionalFormatting sqref="J25">
    <cfRule type="expression" dxfId="53" priority="14">
      <formula>OR($M$45=1,$M$47=1)</formula>
    </cfRule>
    <cfRule type="expression" dxfId="52" priority="15">
      <formula>$J$25=""</formula>
    </cfRule>
  </conditionalFormatting>
  <conditionalFormatting sqref="J26">
    <cfRule type="expression" dxfId="51" priority="69">
      <formula>$J$26=""</formula>
    </cfRule>
  </conditionalFormatting>
  <conditionalFormatting sqref="J32">
    <cfRule type="expression" dxfId="50" priority="25">
      <formula>$J$32=""</formula>
    </cfRule>
  </conditionalFormatting>
  <conditionalFormatting sqref="J33">
    <cfRule type="expression" dxfId="49" priority="24">
      <formula>$J$33=""</formula>
    </cfRule>
  </conditionalFormatting>
  <conditionalFormatting sqref="J36">
    <cfRule type="expression" dxfId="48" priority="65">
      <formula>$J$36=""</formula>
    </cfRule>
  </conditionalFormatting>
  <conditionalFormatting sqref="J44">
    <cfRule type="expression" dxfId="47" priority="43">
      <formula>$J$44=""</formula>
    </cfRule>
  </conditionalFormatting>
  <conditionalFormatting sqref="J45">
    <cfRule type="expression" dxfId="46" priority="22">
      <formula>$M$45=1</formula>
    </cfRule>
    <cfRule type="expression" dxfId="45" priority="23">
      <formula>$J$45=""</formula>
    </cfRule>
  </conditionalFormatting>
  <conditionalFormatting sqref="J46">
    <cfRule type="expression" dxfId="44" priority="47">
      <formula>$J$46=""</formula>
    </cfRule>
  </conditionalFormatting>
  <conditionalFormatting sqref="J47">
    <cfRule type="expression" dxfId="43" priority="20">
      <formula>$M$47=1</formula>
    </cfRule>
    <cfRule type="expression" dxfId="42" priority="21">
      <formula>$J$47=""</formula>
    </cfRule>
  </conditionalFormatting>
  <conditionalFormatting sqref="J48">
    <cfRule type="expression" dxfId="41" priority="26">
      <formula>$J$48=""</formula>
    </cfRule>
  </conditionalFormatting>
  <conditionalFormatting sqref="J49">
    <cfRule type="expression" dxfId="40" priority="54">
      <formula>$J$49="NEVER"</formula>
    </cfRule>
  </conditionalFormatting>
  <conditionalFormatting sqref="K5">
    <cfRule type="expression" dxfId="39" priority="60">
      <formula>$K$5=""</formula>
    </cfRule>
  </conditionalFormatting>
  <conditionalFormatting sqref="K6">
    <cfRule type="expression" dxfId="38" priority="12">
      <formula>$K$6=""</formula>
    </cfRule>
  </conditionalFormatting>
  <conditionalFormatting sqref="K49">
    <cfRule type="expression" dxfId="37" priority="50">
      <formula>$K$49&lt;&gt;""</formula>
    </cfRule>
  </conditionalFormatting>
  <conditionalFormatting sqref="AD9">
    <cfRule type="expression" dxfId="36" priority="4">
      <formula>$AD$9&lt;&gt;""</formula>
    </cfRule>
  </conditionalFormatting>
  <conditionalFormatting sqref="AD12:AE12">
    <cfRule type="expression" dxfId="35" priority="27">
      <formula>$AD$12&lt;&gt;""</formula>
    </cfRule>
  </conditionalFormatting>
  <conditionalFormatting sqref="AD13:AE13">
    <cfRule type="expression" dxfId="34" priority="2">
      <formula>$AD$13&lt;&gt;""</formula>
    </cfRule>
  </conditionalFormatting>
  <conditionalFormatting sqref="AD28:AE28">
    <cfRule type="expression" dxfId="33" priority="1">
      <formula>$AD$28&lt;&gt;""</formula>
    </cfRule>
  </conditionalFormatting>
  <conditionalFormatting sqref="AE17">
    <cfRule type="expression" dxfId="32" priority="35">
      <formula>$AE$17=""</formula>
    </cfRule>
  </conditionalFormatting>
  <conditionalFormatting sqref="AE18">
    <cfRule type="expression" dxfId="31" priority="34">
      <formula>$AE$18=""</formula>
    </cfRule>
  </conditionalFormatting>
  <conditionalFormatting sqref="AE19">
    <cfRule type="expression" dxfId="30" priority="33">
      <formula>$AE$19=""</formula>
    </cfRule>
  </conditionalFormatting>
  <conditionalFormatting sqref="AE26">
    <cfRule type="expression" dxfId="29" priority="29">
      <formula>$AE$26=""</formula>
    </cfRule>
  </conditionalFormatting>
  <conditionalFormatting sqref="AE27">
    <cfRule type="expression" dxfId="28" priority="28">
      <formula>$AE$27&lt;&gt;""</formula>
    </cfRule>
  </conditionalFormatting>
  <dataValidations count="5">
    <dataValidation type="list" allowBlank="1" showInputMessage="1" showErrorMessage="1" sqref="J18" xr:uid="{00000000-0002-0000-0000-000000000000}">
      <formula1>"0%, 5%, 10%"</formula1>
    </dataValidation>
    <dataValidation type="list" allowBlank="1" showInputMessage="1" showErrorMessage="1" sqref="F53:F55" xr:uid="{00000000-0002-0000-0000-000001000000}">
      <formula1>"Single, Married Joint, Head of Household"</formula1>
    </dataValidation>
    <dataValidation type="list" allowBlank="1" showInputMessage="1" showErrorMessage="1" sqref="AE17" xr:uid="{00000000-0002-0000-0000-000002000000}">
      <formula1>$AG$18:$AG$75</formula1>
    </dataValidation>
    <dataValidation type="list" allowBlank="1" showInputMessage="1" showErrorMessage="1" sqref="AE18" xr:uid="{6E41F193-B997-46F0-965C-5F25DBB0928D}">
      <formula1>$N$12:$N$24</formula1>
    </dataValidation>
    <dataValidation type="list" allowBlank="1" showInputMessage="1" showErrorMessage="1" sqref="AE19" xr:uid="{E9CB5129-D350-48F7-BA33-EF46AD2099BC}">
      <formula1>$O$12:$O$22</formula1>
    </dataValidation>
  </dataValidations>
  <pageMargins left="0" right="0" top="0" bottom="0" header="0" footer="0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6" r:id="rId4" name="Check Box 2">
              <controlPr locked="0" defaultSize="0" autoFill="0" autoLine="0" autoPict="0">
                <anchor moveWithCells="1">
                  <from>
                    <xdr:col>29</xdr:col>
                    <xdr:colOff>19050</xdr:colOff>
                    <xdr:row>13</xdr:row>
                    <xdr:rowOff>57150</xdr:rowOff>
                  </from>
                  <to>
                    <xdr:col>30</xdr:col>
                    <xdr:colOff>876300</xdr:colOff>
                    <xdr:row>14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D14"/>
  <sheetViews>
    <sheetView workbookViewId="0">
      <selection activeCell="B2" sqref="B2:D2"/>
    </sheetView>
  </sheetViews>
  <sheetFormatPr defaultRowHeight="15" x14ac:dyDescent="0.2"/>
  <cols>
    <col min="1" max="1" width="5.5703125" style="86" customWidth="1"/>
    <col min="2" max="2" width="8.28515625" style="86" bestFit="1" customWidth="1"/>
    <col min="3" max="3" width="53" style="86" bestFit="1" customWidth="1"/>
    <col min="4" max="4" width="59.5703125" style="86" bestFit="1" customWidth="1"/>
    <col min="5" max="16384" width="9.140625" style="86"/>
  </cols>
  <sheetData>
    <row r="2" spans="2:4" ht="60" x14ac:dyDescent="0.8">
      <c r="B2" s="643" t="s">
        <v>2099</v>
      </c>
      <c r="C2" s="644"/>
      <c r="D2" s="645"/>
    </row>
    <row r="3" spans="2:4" s="88" customFormat="1" ht="26.25" customHeight="1" x14ac:dyDescent="0.35"/>
    <row r="4" spans="2:4" s="90" customFormat="1" ht="37.5" customHeight="1" x14ac:dyDescent="0.25">
      <c r="B4" s="89">
        <v>1</v>
      </c>
      <c r="C4" s="90" t="s">
        <v>2100</v>
      </c>
      <c r="D4" s="90" t="s">
        <v>2101</v>
      </c>
    </row>
    <row r="5" spans="2:4" s="90" customFormat="1" ht="37.5" customHeight="1" x14ac:dyDescent="0.25">
      <c r="B5" s="89">
        <v>2</v>
      </c>
      <c r="C5" s="90" t="s">
        <v>2102</v>
      </c>
      <c r="D5" s="90" t="s">
        <v>2103</v>
      </c>
    </row>
    <row r="6" spans="2:4" s="90" customFormat="1" ht="37.5" customHeight="1" x14ac:dyDescent="0.25">
      <c r="B6" s="89">
        <v>3</v>
      </c>
      <c r="C6" s="90" t="s">
        <v>2104</v>
      </c>
      <c r="D6" s="90" t="s">
        <v>2105</v>
      </c>
    </row>
    <row r="7" spans="2:4" s="90" customFormat="1" ht="37.5" customHeight="1" x14ac:dyDescent="0.25">
      <c r="B7" s="89">
        <v>4</v>
      </c>
      <c r="C7" s="90" t="s">
        <v>2106</v>
      </c>
      <c r="D7" s="90" t="s">
        <v>2107</v>
      </c>
    </row>
    <row r="8" spans="2:4" s="90" customFormat="1" ht="37.5" customHeight="1" x14ac:dyDescent="0.25">
      <c r="B8" s="89">
        <v>5</v>
      </c>
      <c r="C8" s="90" t="s">
        <v>4061</v>
      </c>
      <c r="D8" s="404" t="s">
        <v>4062</v>
      </c>
    </row>
    <row r="9" spans="2:4" s="90" customFormat="1" ht="37.5" customHeight="1" x14ac:dyDescent="0.25">
      <c r="B9" s="89">
        <v>6</v>
      </c>
      <c r="C9" s="90" t="s">
        <v>2108</v>
      </c>
      <c r="D9" s="90" t="s">
        <v>2109</v>
      </c>
    </row>
    <row r="10" spans="2:4" s="90" customFormat="1" ht="37.5" customHeight="1" x14ac:dyDescent="0.25">
      <c r="B10" s="89">
        <v>7</v>
      </c>
      <c r="C10" s="90" t="s">
        <v>2110</v>
      </c>
      <c r="D10" s="90" t="s">
        <v>2111</v>
      </c>
    </row>
    <row r="11" spans="2:4" s="90" customFormat="1" ht="37.5" customHeight="1" x14ac:dyDescent="0.25">
      <c r="B11" s="89">
        <v>8</v>
      </c>
      <c r="C11" s="90" t="s">
        <v>2112</v>
      </c>
      <c r="D11" s="90" t="s">
        <v>2113</v>
      </c>
    </row>
    <row r="12" spans="2:4" s="90" customFormat="1" ht="37.5" customHeight="1" x14ac:dyDescent="0.25">
      <c r="B12" s="89">
        <v>9</v>
      </c>
      <c r="C12" s="90" t="s">
        <v>2114</v>
      </c>
      <c r="D12" s="90" t="s">
        <v>2115</v>
      </c>
    </row>
    <row r="13" spans="2:4" s="90" customFormat="1" ht="37.5" customHeight="1" x14ac:dyDescent="0.25">
      <c r="B13" s="89">
        <v>10</v>
      </c>
      <c r="C13" s="90" t="s">
        <v>2116</v>
      </c>
      <c r="D13" s="90" t="s">
        <v>2117</v>
      </c>
    </row>
    <row r="14" spans="2:4" ht="30" x14ac:dyDescent="0.4">
      <c r="D14" s="87"/>
    </row>
  </sheetData>
  <mergeCells count="1">
    <mergeCell ref="B2:D2"/>
  </mergeCells>
  <pageMargins left="0" right="0" top="0" bottom="0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"/>
  <dimension ref="B6:G22"/>
  <sheetViews>
    <sheetView workbookViewId="0"/>
  </sheetViews>
  <sheetFormatPr defaultRowHeight="15" x14ac:dyDescent="0.25"/>
  <cols>
    <col min="1" max="1" width="9.140625" style="3"/>
    <col min="2" max="2" width="13.28515625" style="3" hidden="1" customWidth="1"/>
    <col min="3" max="3" width="13.42578125" style="3" hidden="1" customWidth="1"/>
    <col min="4" max="4" width="12.85546875" style="3" hidden="1" customWidth="1"/>
    <col min="5" max="5" width="17.28515625" style="3" hidden="1" customWidth="1"/>
    <col min="6" max="7" width="11.7109375" style="3" hidden="1" customWidth="1"/>
    <col min="8" max="16384" width="9.140625" style="3"/>
  </cols>
  <sheetData>
    <row r="6" spans="2:7" ht="42.75" customHeight="1" x14ac:dyDescent="0.25">
      <c r="B6" s="56" t="s">
        <v>81</v>
      </c>
      <c r="C6" s="56" t="s">
        <v>60</v>
      </c>
      <c r="D6" s="56" t="s">
        <v>61</v>
      </c>
      <c r="E6" s="56" t="s">
        <v>62</v>
      </c>
      <c r="F6" s="56" t="s">
        <v>63</v>
      </c>
      <c r="G6" s="56" t="s">
        <v>64</v>
      </c>
    </row>
    <row r="7" spans="2:7" x14ac:dyDescent="0.25">
      <c r="B7" s="646">
        <v>2013</v>
      </c>
      <c r="C7" s="646"/>
      <c r="D7" s="646"/>
      <c r="E7" s="646"/>
      <c r="F7" s="646"/>
      <c r="G7" s="646"/>
    </row>
    <row r="8" spans="2:7" x14ac:dyDescent="0.25">
      <c r="B8" s="57" t="s">
        <v>82</v>
      </c>
      <c r="C8" s="58">
        <v>1.0999999999999999E-2</v>
      </c>
      <c r="D8" s="58">
        <v>2.8299999999999999E-2</v>
      </c>
      <c r="E8" s="58">
        <v>3.56E-2</v>
      </c>
      <c r="F8" s="58">
        <v>4.1099999999999998E-2</v>
      </c>
      <c r="G8" s="58">
        <v>4.6300000000000001E-2</v>
      </c>
    </row>
    <row r="9" spans="2:7" x14ac:dyDescent="0.25">
      <c r="B9" s="57" t="s">
        <v>83</v>
      </c>
      <c r="C9" s="58">
        <v>2.7000000000000001E-3</v>
      </c>
      <c r="D9" s="58">
        <v>4.1000000000000003E-3</v>
      </c>
      <c r="E9" s="58">
        <v>4.8999999999999998E-3</v>
      </c>
      <c r="F9" s="58">
        <v>5.4000000000000003E-3</v>
      </c>
      <c r="G9" s="58">
        <v>5.5999999999999999E-3</v>
      </c>
    </row>
    <row r="10" spans="2:7" x14ac:dyDescent="0.25">
      <c r="B10" s="57" t="s">
        <v>84</v>
      </c>
      <c r="C10" s="58">
        <v>7.3000000000000001E-3</v>
      </c>
      <c r="D10" s="58">
        <v>1.6899999999999998E-2</v>
      </c>
      <c r="E10" s="58">
        <v>2.12E-2</v>
      </c>
      <c r="F10" s="58">
        <v>2.4400000000000002E-2</v>
      </c>
      <c r="G10" s="58">
        <v>2.7099999999999999E-2</v>
      </c>
    </row>
    <row r="11" spans="2:7" x14ac:dyDescent="0.25">
      <c r="B11" s="57" t="s">
        <v>85</v>
      </c>
      <c r="C11" s="58">
        <v>6.7000000000000002E-3</v>
      </c>
      <c r="D11" s="58">
        <v>1.5800000000000002E-2</v>
      </c>
      <c r="E11" s="58">
        <v>1.9099999999999999E-2</v>
      </c>
      <c r="F11" s="58">
        <v>2.1299999999999999E-2</v>
      </c>
      <c r="G11" s="58">
        <v>2.41E-2</v>
      </c>
    </row>
    <row r="12" spans="2:7" x14ac:dyDescent="0.25">
      <c r="B12" s="57" t="s">
        <v>86</v>
      </c>
      <c r="C12" s="58">
        <v>1.9E-3</v>
      </c>
      <c r="D12" s="58">
        <v>3.3E-3</v>
      </c>
      <c r="E12" s="58">
        <v>4.3E-3</v>
      </c>
      <c r="F12" s="58">
        <v>5.1000000000000004E-3</v>
      </c>
      <c r="G12" s="58">
        <v>5.3E-3</v>
      </c>
    </row>
    <row r="13" spans="2:7" x14ac:dyDescent="0.25">
      <c r="B13" s="57" t="s">
        <v>87</v>
      </c>
      <c r="C13" s="58">
        <v>-3.0000000000000001E-3</v>
      </c>
      <c r="D13" s="58">
        <v>-9.4000000000000004E-3</v>
      </c>
      <c r="E13" s="58">
        <v>-1.2E-2</v>
      </c>
      <c r="F13" s="58">
        <v>-1.4E-2</v>
      </c>
      <c r="G13" s="58">
        <v>-1.5900000000000001E-2</v>
      </c>
    </row>
    <row r="14" spans="2:7" x14ac:dyDescent="0.25">
      <c r="B14" s="57" t="s">
        <v>88</v>
      </c>
      <c r="C14" s="58">
        <v>1.21E-2</v>
      </c>
      <c r="D14" s="58">
        <v>2.9499999999999998E-2</v>
      </c>
      <c r="E14" s="58">
        <v>3.7199999999999997E-2</v>
      </c>
      <c r="F14" s="58">
        <v>4.2900000000000001E-2</v>
      </c>
      <c r="G14" s="58">
        <v>4.8300000000000003E-2</v>
      </c>
    </row>
    <row r="15" spans="2:7" x14ac:dyDescent="0.25">
      <c r="B15" s="57" t="s">
        <v>89</v>
      </c>
      <c r="C15" s="58">
        <v>-3.8999999999999998E-3</v>
      </c>
      <c r="D15" s="58">
        <v>-1.2200000000000001E-2</v>
      </c>
      <c r="E15" s="58">
        <v>-1.6E-2</v>
      </c>
      <c r="F15" s="58">
        <v>-1.8700000000000001E-2</v>
      </c>
      <c r="G15" s="58">
        <v>-2.1100000000000001E-2</v>
      </c>
    </row>
    <row r="16" spans="2:7" x14ac:dyDescent="0.25">
      <c r="B16" s="57" t="s">
        <v>90</v>
      </c>
      <c r="C16" s="58">
        <v>1.12E-2</v>
      </c>
      <c r="D16" s="58">
        <v>2.7099999999999999E-2</v>
      </c>
      <c r="E16" s="58">
        <v>3.4000000000000002E-2</v>
      </c>
      <c r="F16" s="58">
        <v>3.9E-2</v>
      </c>
      <c r="G16" s="58">
        <v>4.4200000000000003E-2</v>
      </c>
    </row>
    <row r="17" spans="2:7" x14ac:dyDescent="0.25">
      <c r="B17" s="57" t="s">
        <v>91</v>
      </c>
      <c r="C17" s="58">
        <v>1.01E-2</v>
      </c>
      <c r="D17" s="58">
        <v>2.23E-2</v>
      </c>
      <c r="E17" s="58">
        <v>2.75E-2</v>
      </c>
      <c r="F17" s="58">
        <v>3.1099999999999999E-2</v>
      </c>
      <c r="G17" s="58">
        <v>3.4700000000000002E-2</v>
      </c>
    </row>
    <row r="18" spans="2:7" x14ac:dyDescent="0.25">
      <c r="B18" s="57" t="s">
        <v>92</v>
      </c>
      <c r="C18" s="58">
        <v>5.7999999999999996E-3</v>
      </c>
      <c r="D18" s="58">
        <v>1.24E-2</v>
      </c>
      <c r="E18" s="58">
        <v>1.54E-2</v>
      </c>
      <c r="F18" s="58">
        <v>1.7399999999999999E-2</v>
      </c>
      <c r="G18" s="58">
        <v>1.9300000000000001E-2</v>
      </c>
    </row>
    <row r="19" spans="2:7" x14ac:dyDescent="0.25">
      <c r="B19" s="57" t="s">
        <v>93</v>
      </c>
      <c r="C19" s="58">
        <v>5.7999999999999996E-3</v>
      </c>
      <c r="D19" s="58">
        <v>1.2500000000000001E-2</v>
      </c>
      <c r="E19" s="58">
        <v>1.5599999999999999E-2</v>
      </c>
      <c r="F19" s="58">
        <v>1.77E-2</v>
      </c>
      <c r="G19" s="58">
        <v>1.9800000000000002E-2</v>
      </c>
    </row>
    <row r="20" spans="2:7" ht="57.75" customHeight="1" x14ac:dyDescent="0.25">
      <c r="B20" s="57" t="s">
        <v>94</v>
      </c>
      <c r="C20" s="58">
        <v>6.9699999999999998E-2</v>
      </c>
      <c r="D20" s="58">
        <v>0.1603</v>
      </c>
      <c r="E20" s="58">
        <v>0.2016</v>
      </c>
      <c r="F20" s="58">
        <v>0.23230000000000001</v>
      </c>
      <c r="G20" s="58">
        <v>0.26200000000000001</v>
      </c>
    </row>
    <row r="22" spans="2:7" x14ac:dyDescent="0.25">
      <c r="B22" s="57" t="s">
        <v>95</v>
      </c>
      <c r="C22" s="59">
        <f>AVERAGE(C8:C19)</f>
        <v>5.6416666666666664E-3</v>
      </c>
      <c r="D22" s="59">
        <f>AVERAGE(D8:D19)</f>
        <v>1.2549999999999999E-2</v>
      </c>
      <c r="E22" s="59">
        <f>AVERAGE(E8:E19)</f>
        <v>1.5566666666666668E-2</v>
      </c>
      <c r="F22" s="59">
        <f>AVERAGE(F8:F19)</f>
        <v>1.7725000000000001E-2</v>
      </c>
      <c r="G22" s="59">
        <f>AVERAGE(G8:G19)</f>
        <v>1.9808333333333334E-2</v>
      </c>
    </row>
  </sheetData>
  <sheetProtection password="DFD9" sheet="1" objects="1" scenarios="1"/>
  <mergeCells count="1">
    <mergeCell ref="B7:G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5"/>
  <dimension ref="A2:C968"/>
  <sheetViews>
    <sheetView topLeftCell="D1" workbookViewId="0">
      <selection activeCell="D1" sqref="D1"/>
    </sheetView>
  </sheetViews>
  <sheetFormatPr defaultRowHeight="15" x14ac:dyDescent="0.25"/>
  <cols>
    <col min="1" max="2" width="8.7109375" style="1" hidden="1" customWidth="1"/>
    <col min="3" max="3" width="9.140625" style="2" hidden="1" customWidth="1"/>
    <col min="4" max="16384" width="9.140625" style="3"/>
  </cols>
  <sheetData>
    <row r="2" spans="1:3" x14ac:dyDescent="0.25">
      <c r="A2" s="1" t="s">
        <v>16</v>
      </c>
      <c r="B2" s="1" t="s">
        <v>17</v>
      </c>
      <c r="C2" s="2" t="s">
        <v>19</v>
      </c>
    </row>
    <row r="3" spans="1:3" x14ac:dyDescent="0.25">
      <c r="A3" s="1">
        <v>41651</v>
      </c>
      <c r="B3" s="1">
        <f>A3+13</f>
        <v>41664</v>
      </c>
      <c r="C3" s="2">
        <f ca="1">IF(OR(TODAY()&lt;=A3,TODAY()&lt;=B3),IF(IF('Basic Calculator'!$K$5&gt;'Basic Calculator'!$H$10,IF('Basic Calculator'!$K$5&gt;=A3,1,0),IF('Basic Calculator'!$H$10&gt;=A3,1,0)),1,0),0)</f>
        <v>0</v>
      </c>
    </row>
    <row r="4" spans="1:3" x14ac:dyDescent="0.25">
      <c r="A4" s="1">
        <f>B3+1</f>
        <v>41665</v>
      </c>
      <c r="B4" s="1">
        <f>A4+13</f>
        <v>41678</v>
      </c>
      <c r="C4" s="2">
        <f ca="1">IF(OR(TODAY()&lt;=A4,TODAY()&lt;=B4),IF(IF('Basic Calculator'!$K$5&gt;'Basic Calculator'!$H$10,IF('Basic Calculator'!$K$5&gt;=A4,1,0),IF('Basic Calculator'!$H$10&gt;=A4,1,0)),1,0),0)</f>
        <v>0</v>
      </c>
    </row>
    <row r="5" spans="1:3" x14ac:dyDescent="0.25">
      <c r="A5" s="1">
        <f t="shared" ref="A5:A68" si="0">B4+1</f>
        <v>41679</v>
      </c>
      <c r="B5" s="1">
        <f t="shared" ref="B5:B68" si="1">A5+13</f>
        <v>41692</v>
      </c>
      <c r="C5" s="2">
        <f ca="1">IF(OR(TODAY()&lt;=A5,TODAY()&lt;=B5),IF(IF('Basic Calculator'!$K$5&gt;'Basic Calculator'!$H$10,IF('Basic Calculator'!$K$5&gt;=A5,1,0),IF('Basic Calculator'!$H$10&gt;=A5,1,0)),1,0),0)</f>
        <v>0</v>
      </c>
    </row>
    <row r="6" spans="1:3" x14ac:dyDescent="0.25">
      <c r="A6" s="1">
        <f t="shared" si="0"/>
        <v>41693</v>
      </c>
      <c r="B6" s="1">
        <f t="shared" si="1"/>
        <v>41706</v>
      </c>
      <c r="C6" s="2">
        <f ca="1">IF(OR(TODAY()&lt;=A6,TODAY()&lt;=B6),IF(IF('Basic Calculator'!$K$5&gt;'Basic Calculator'!$H$10,IF('Basic Calculator'!$K$5&gt;=A6,1,0),IF('Basic Calculator'!$H$10&gt;=A6,1,0)),1,0),0)</f>
        <v>0</v>
      </c>
    </row>
    <row r="7" spans="1:3" x14ac:dyDescent="0.25">
      <c r="A7" s="1">
        <f t="shared" si="0"/>
        <v>41707</v>
      </c>
      <c r="B7" s="1">
        <f t="shared" si="1"/>
        <v>41720</v>
      </c>
      <c r="C7" s="2">
        <f ca="1">IF(OR(TODAY()&lt;=A7,TODAY()&lt;=B7),IF(IF('Basic Calculator'!$K$5&gt;'Basic Calculator'!$H$10,IF('Basic Calculator'!$K$5&gt;=A7,1,0),IF('Basic Calculator'!$H$10&gt;=A7,1,0)),1,0),0)</f>
        <v>0</v>
      </c>
    </row>
    <row r="8" spans="1:3" x14ac:dyDescent="0.25">
      <c r="A8" s="1">
        <f t="shared" si="0"/>
        <v>41721</v>
      </c>
      <c r="B8" s="1">
        <f t="shared" si="1"/>
        <v>41734</v>
      </c>
      <c r="C8" s="2">
        <f ca="1">IF(OR(TODAY()&lt;=A8,TODAY()&lt;=B8),IF(IF('Basic Calculator'!$K$5&gt;'Basic Calculator'!$H$10,IF('Basic Calculator'!$K$5&gt;=A8,1,0),IF('Basic Calculator'!$H$10&gt;=A8,1,0)),1,0),0)</f>
        <v>0</v>
      </c>
    </row>
    <row r="9" spans="1:3" x14ac:dyDescent="0.25">
      <c r="A9" s="1">
        <f t="shared" si="0"/>
        <v>41735</v>
      </c>
      <c r="B9" s="1">
        <f t="shared" si="1"/>
        <v>41748</v>
      </c>
      <c r="C9" s="2">
        <f ca="1">IF(OR(TODAY()&lt;=A9,TODAY()&lt;=B9),IF(IF('Basic Calculator'!$K$5&gt;'Basic Calculator'!$H$10,IF('Basic Calculator'!$K$5&gt;=A9,1,0),IF('Basic Calculator'!$H$10&gt;=A9,1,0)),1,0),0)</f>
        <v>0</v>
      </c>
    </row>
    <row r="10" spans="1:3" x14ac:dyDescent="0.25">
      <c r="A10" s="1">
        <f t="shared" si="0"/>
        <v>41749</v>
      </c>
      <c r="B10" s="1">
        <f t="shared" si="1"/>
        <v>41762</v>
      </c>
      <c r="C10" s="2">
        <f ca="1">IF(OR(TODAY()&lt;=A10,TODAY()&lt;=B10),IF(IF('Basic Calculator'!$K$5&gt;'Basic Calculator'!$H$10,IF('Basic Calculator'!$K$5&gt;=A10,1,0),IF('Basic Calculator'!$H$10&gt;=A10,1,0)),1,0),0)</f>
        <v>0</v>
      </c>
    </row>
    <row r="11" spans="1:3" x14ac:dyDescent="0.25">
      <c r="A11" s="1">
        <f t="shared" si="0"/>
        <v>41763</v>
      </c>
      <c r="B11" s="1">
        <f t="shared" si="1"/>
        <v>41776</v>
      </c>
      <c r="C11" s="2">
        <f ca="1">IF(OR(TODAY()&lt;=A11,TODAY()&lt;=B11),IF(IF('Basic Calculator'!$K$5&gt;'Basic Calculator'!$H$10,IF('Basic Calculator'!$K$5&gt;=A11,1,0),IF('Basic Calculator'!$H$10&gt;=A11,1,0)),1,0),0)</f>
        <v>0</v>
      </c>
    </row>
    <row r="12" spans="1:3" x14ac:dyDescent="0.25">
      <c r="A12" s="1">
        <f t="shared" si="0"/>
        <v>41777</v>
      </c>
      <c r="B12" s="1">
        <f t="shared" si="1"/>
        <v>41790</v>
      </c>
      <c r="C12" s="2">
        <f ca="1">IF(OR(TODAY()&lt;=A12,TODAY()&lt;=B12),IF(IF('Basic Calculator'!$K$5&gt;'Basic Calculator'!$H$10,IF('Basic Calculator'!$K$5&gt;=A12,1,0),IF('Basic Calculator'!$H$10&gt;=A12,1,0)),1,0),0)</f>
        <v>0</v>
      </c>
    </row>
    <row r="13" spans="1:3" x14ac:dyDescent="0.25">
      <c r="A13" s="1">
        <f t="shared" si="0"/>
        <v>41791</v>
      </c>
      <c r="B13" s="1">
        <f t="shared" si="1"/>
        <v>41804</v>
      </c>
      <c r="C13" s="2">
        <f ca="1">IF(OR(TODAY()&lt;=A13,TODAY()&lt;=B13),IF(IF('Basic Calculator'!$K$5&gt;'Basic Calculator'!$H$10,IF('Basic Calculator'!$K$5&gt;=A13,1,0),IF('Basic Calculator'!$H$10&gt;=A13,1,0)),1,0),0)</f>
        <v>0</v>
      </c>
    </row>
    <row r="14" spans="1:3" x14ac:dyDescent="0.25">
      <c r="A14" s="1">
        <f t="shared" si="0"/>
        <v>41805</v>
      </c>
      <c r="B14" s="1">
        <f t="shared" si="1"/>
        <v>41818</v>
      </c>
      <c r="C14" s="2">
        <f ca="1">IF(OR(TODAY()&lt;=A14,TODAY()&lt;=B14),IF(IF('Basic Calculator'!$K$5&gt;'Basic Calculator'!$H$10,IF('Basic Calculator'!$K$5&gt;=A14,1,0),IF('Basic Calculator'!$H$10&gt;=A14,1,0)),1,0),0)</f>
        <v>0</v>
      </c>
    </row>
    <row r="15" spans="1:3" x14ac:dyDescent="0.25">
      <c r="A15" s="1">
        <f t="shared" si="0"/>
        <v>41819</v>
      </c>
      <c r="B15" s="1">
        <f t="shared" si="1"/>
        <v>41832</v>
      </c>
      <c r="C15" s="2">
        <f ca="1">IF(OR(TODAY()&lt;=A15,TODAY()&lt;=B15),IF(IF('Basic Calculator'!$K$5&gt;'Basic Calculator'!$H$10,IF('Basic Calculator'!$K$5&gt;=A15,1,0),IF('Basic Calculator'!$H$10&gt;=A15,1,0)),1,0),0)</f>
        <v>0</v>
      </c>
    </row>
    <row r="16" spans="1:3" x14ac:dyDescent="0.25">
      <c r="A16" s="1">
        <f t="shared" si="0"/>
        <v>41833</v>
      </c>
      <c r="B16" s="1">
        <f t="shared" si="1"/>
        <v>41846</v>
      </c>
      <c r="C16" s="2">
        <f ca="1">IF(OR(TODAY()&lt;=A16,TODAY()&lt;=B16),IF(IF('Basic Calculator'!$K$5&gt;'Basic Calculator'!$H$10,IF('Basic Calculator'!$K$5&gt;=A16,1,0),IF('Basic Calculator'!$H$10&gt;=A16,1,0)),1,0),0)</f>
        <v>0</v>
      </c>
    </row>
    <row r="17" spans="1:3" x14ac:dyDescent="0.25">
      <c r="A17" s="1">
        <f t="shared" si="0"/>
        <v>41847</v>
      </c>
      <c r="B17" s="1">
        <f t="shared" si="1"/>
        <v>41860</v>
      </c>
      <c r="C17" s="2">
        <f ca="1">IF(OR(TODAY()&lt;=A17,TODAY()&lt;=B17),IF(IF('Basic Calculator'!$K$5&gt;'Basic Calculator'!$H$10,IF('Basic Calculator'!$K$5&gt;=A17,1,0),IF('Basic Calculator'!$H$10&gt;=A17,1,0)),1,0),0)</f>
        <v>0</v>
      </c>
    </row>
    <row r="18" spans="1:3" x14ac:dyDescent="0.25">
      <c r="A18" s="1">
        <f t="shared" si="0"/>
        <v>41861</v>
      </c>
      <c r="B18" s="1">
        <f t="shared" si="1"/>
        <v>41874</v>
      </c>
      <c r="C18" s="2">
        <f ca="1">IF(OR(TODAY()&lt;=A18,TODAY()&lt;=B18),IF(IF('Basic Calculator'!$K$5&gt;'Basic Calculator'!$H$10,IF('Basic Calculator'!$K$5&gt;=A18,1,0),IF('Basic Calculator'!$H$10&gt;=A18,1,0)),1,0),0)</f>
        <v>0</v>
      </c>
    </row>
    <row r="19" spans="1:3" x14ac:dyDescent="0.25">
      <c r="A19" s="1">
        <f t="shared" si="0"/>
        <v>41875</v>
      </c>
      <c r="B19" s="1">
        <f t="shared" si="1"/>
        <v>41888</v>
      </c>
      <c r="C19" s="2">
        <f ca="1">IF(OR(TODAY()&lt;=A19,TODAY()&lt;=B19),IF(IF('Basic Calculator'!$K$5&gt;'Basic Calculator'!$H$10,IF('Basic Calculator'!$K$5&gt;=A19,1,0),IF('Basic Calculator'!$H$10&gt;=A19,1,0)),1,0),0)</f>
        <v>0</v>
      </c>
    </row>
    <row r="20" spans="1:3" x14ac:dyDescent="0.25">
      <c r="A20" s="1">
        <f t="shared" si="0"/>
        <v>41889</v>
      </c>
      <c r="B20" s="1">
        <f t="shared" si="1"/>
        <v>41902</v>
      </c>
      <c r="C20" s="2">
        <f ca="1">IF(OR(TODAY()&lt;=A20,TODAY()&lt;=B20),IF(IF('Basic Calculator'!$K$5&gt;'Basic Calculator'!$H$10,IF('Basic Calculator'!$K$5&gt;=A20,1,0),IF('Basic Calculator'!$H$10&gt;=A20,1,0)),1,0),0)</f>
        <v>0</v>
      </c>
    </row>
    <row r="21" spans="1:3" x14ac:dyDescent="0.25">
      <c r="A21" s="1">
        <f t="shared" si="0"/>
        <v>41903</v>
      </c>
      <c r="B21" s="1">
        <f t="shared" si="1"/>
        <v>41916</v>
      </c>
      <c r="C21" s="2">
        <f ca="1">IF(OR(TODAY()&lt;=A21,TODAY()&lt;=B21),IF(IF('Basic Calculator'!$K$5&gt;'Basic Calculator'!$H$10,IF('Basic Calculator'!$K$5&gt;=A21,1,0),IF('Basic Calculator'!$H$10&gt;=A21,1,0)),1,0),0)</f>
        <v>0</v>
      </c>
    </row>
    <row r="22" spans="1:3" x14ac:dyDescent="0.25">
      <c r="A22" s="1">
        <f t="shared" si="0"/>
        <v>41917</v>
      </c>
      <c r="B22" s="1">
        <f t="shared" si="1"/>
        <v>41930</v>
      </c>
      <c r="C22" s="2">
        <f ca="1">IF(OR(TODAY()&lt;=A22,TODAY()&lt;=B22),IF(IF('Basic Calculator'!$K$5&gt;'Basic Calculator'!$H$10,IF('Basic Calculator'!$K$5&gt;=A22,1,0),IF('Basic Calculator'!$H$10&gt;=A22,1,0)),1,0),0)</f>
        <v>0</v>
      </c>
    </row>
    <row r="23" spans="1:3" x14ac:dyDescent="0.25">
      <c r="A23" s="1">
        <f t="shared" si="0"/>
        <v>41931</v>
      </c>
      <c r="B23" s="1">
        <f t="shared" si="1"/>
        <v>41944</v>
      </c>
      <c r="C23" s="2">
        <f ca="1">IF(OR(TODAY()&lt;=A23,TODAY()&lt;=B23),IF(IF('Basic Calculator'!$K$5&gt;'Basic Calculator'!$H$10,IF('Basic Calculator'!$K$5&gt;=A23,1,0),IF('Basic Calculator'!$H$10&gt;=A23,1,0)),1,0),0)</f>
        <v>0</v>
      </c>
    </row>
    <row r="24" spans="1:3" x14ac:dyDescent="0.25">
      <c r="A24" s="1">
        <f t="shared" si="0"/>
        <v>41945</v>
      </c>
      <c r="B24" s="1">
        <f t="shared" si="1"/>
        <v>41958</v>
      </c>
      <c r="C24" s="2">
        <f ca="1">IF(OR(TODAY()&lt;=A24,TODAY()&lt;=B24),IF(IF('Basic Calculator'!$K$5&gt;'Basic Calculator'!$H$10,IF('Basic Calculator'!$K$5&gt;=A24,1,0),IF('Basic Calculator'!$H$10&gt;=A24,1,0)),1,0),0)</f>
        <v>0</v>
      </c>
    </row>
    <row r="25" spans="1:3" x14ac:dyDescent="0.25">
      <c r="A25" s="1">
        <f t="shared" si="0"/>
        <v>41959</v>
      </c>
      <c r="B25" s="1">
        <f t="shared" si="1"/>
        <v>41972</v>
      </c>
      <c r="C25" s="2">
        <f ca="1">IF(OR(TODAY()&lt;=A25,TODAY()&lt;=B25),IF(IF('Basic Calculator'!$K$5&gt;'Basic Calculator'!$H$10,IF('Basic Calculator'!$K$5&gt;=A25,1,0),IF('Basic Calculator'!$H$10&gt;=A25,1,0)),1,0),0)</f>
        <v>0</v>
      </c>
    </row>
    <row r="26" spans="1:3" x14ac:dyDescent="0.25">
      <c r="A26" s="1">
        <f t="shared" si="0"/>
        <v>41973</v>
      </c>
      <c r="B26" s="1">
        <f t="shared" si="1"/>
        <v>41986</v>
      </c>
      <c r="C26" s="2">
        <f ca="1">IF(OR(TODAY()&lt;=A26,TODAY()&lt;=B26),IF(IF('Basic Calculator'!$K$5&gt;'Basic Calculator'!$H$10,IF('Basic Calculator'!$K$5&gt;=A26,1,0),IF('Basic Calculator'!$H$10&gt;=A26,1,0)),1,0),0)</f>
        <v>0</v>
      </c>
    </row>
    <row r="27" spans="1:3" x14ac:dyDescent="0.25">
      <c r="A27" s="1">
        <f t="shared" si="0"/>
        <v>41987</v>
      </c>
      <c r="B27" s="1">
        <f t="shared" si="1"/>
        <v>42000</v>
      </c>
      <c r="C27" s="2">
        <f ca="1">IF(OR(TODAY()&lt;=A27,TODAY()&lt;=B27),IF(IF('Basic Calculator'!$K$5&gt;'Basic Calculator'!$H$10,IF('Basic Calculator'!$K$5&gt;=A27,1,0),IF('Basic Calculator'!$H$10&gt;=A27,1,0)),1,0),0)</f>
        <v>0</v>
      </c>
    </row>
    <row r="28" spans="1:3" x14ac:dyDescent="0.25">
      <c r="A28" s="1">
        <f t="shared" si="0"/>
        <v>42001</v>
      </c>
      <c r="B28" s="1">
        <f t="shared" si="1"/>
        <v>42014</v>
      </c>
      <c r="C28" s="2">
        <f ca="1">IF(OR(TODAY()&lt;=A28,TODAY()&lt;=B28),IF(IF('Basic Calculator'!$K$5&gt;'Basic Calculator'!$H$10,IF('Basic Calculator'!$K$5&gt;=A28,1,0),IF('Basic Calculator'!$H$10&gt;=A28,1,0)),1,0),0)</f>
        <v>0</v>
      </c>
    </row>
    <row r="29" spans="1:3" x14ac:dyDescent="0.25">
      <c r="A29" s="1">
        <f t="shared" si="0"/>
        <v>42015</v>
      </c>
      <c r="B29" s="1">
        <f t="shared" si="1"/>
        <v>42028</v>
      </c>
      <c r="C29" s="2">
        <f ca="1">IF(OR(TODAY()&lt;=A29,TODAY()&lt;=B29),IF(IF('Basic Calculator'!$K$5&gt;'Basic Calculator'!$H$10,IF('Basic Calculator'!$K$5&gt;=A29,1,0),IF('Basic Calculator'!$H$10&gt;=A29,1,0)),1,0),0)</f>
        <v>0</v>
      </c>
    </row>
    <row r="30" spans="1:3" x14ac:dyDescent="0.25">
      <c r="A30" s="1">
        <f t="shared" si="0"/>
        <v>42029</v>
      </c>
      <c r="B30" s="1">
        <f t="shared" si="1"/>
        <v>42042</v>
      </c>
      <c r="C30" s="2">
        <f ca="1">IF(OR(TODAY()&lt;=A30,TODAY()&lt;=B30),IF(IF('Basic Calculator'!$K$5&gt;'Basic Calculator'!$H$10,IF('Basic Calculator'!$K$5&gt;=A30,1,0),IF('Basic Calculator'!$H$10&gt;=A30,1,0)),1,0),0)</f>
        <v>0</v>
      </c>
    </row>
    <row r="31" spans="1:3" x14ac:dyDescent="0.25">
      <c r="A31" s="1">
        <f t="shared" si="0"/>
        <v>42043</v>
      </c>
      <c r="B31" s="1">
        <f t="shared" si="1"/>
        <v>42056</v>
      </c>
      <c r="C31" s="2">
        <f ca="1">IF(OR(TODAY()&lt;=A31,TODAY()&lt;=B31),IF(IF('Basic Calculator'!$K$5&gt;'Basic Calculator'!$H$10,IF('Basic Calculator'!$K$5&gt;=A31,1,0),IF('Basic Calculator'!$H$10&gt;=A31,1,0)),1,0),0)</f>
        <v>0</v>
      </c>
    </row>
    <row r="32" spans="1:3" x14ac:dyDescent="0.25">
      <c r="A32" s="1">
        <f t="shared" si="0"/>
        <v>42057</v>
      </c>
      <c r="B32" s="1">
        <f t="shared" si="1"/>
        <v>42070</v>
      </c>
      <c r="C32" s="2">
        <f ca="1">IF(OR(TODAY()&lt;=A32,TODAY()&lt;=B32),IF(IF('Basic Calculator'!$K$5&gt;'Basic Calculator'!$H$10,IF('Basic Calculator'!$K$5&gt;=A32,1,0),IF('Basic Calculator'!$H$10&gt;=A32,1,0)),1,0),0)</f>
        <v>0</v>
      </c>
    </row>
    <row r="33" spans="1:3" x14ac:dyDescent="0.25">
      <c r="A33" s="1">
        <f t="shared" si="0"/>
        <v>42071</v>
      </c>
      <c r="B33" s="1">
        <f t="shared" si="1"/>
        <v>42084</v>
      </c>
      <c r="C33" s="2">
        <f ca="1">IF(OR(TODAY()&lt;=A33,TODAY()&lt;=B33),IF(IF('Basic Calculator'!$K$5&gt;'Basic Calculator'!$H$10,IF('Basic Calculator'!$K$5&gt;=A33,1,0),IF('Basic Calculator'!$H$10&gt;=A33,1,0)),1,0),0)</f>
        <v>0</v>
      </c>
    </row>
    <row r="34" spans="1:3" x14ac:dyDescent="0.25">
      <c r="A34" s="1">
        <f t="shared" si="0"/>
        <v>42085</v>
      </c>
      <c r="B34" s="1">
        <f t="shared" si="1"/>
        <v>42098</v>
      </c>
      <c r="C34" s="2">
        <f ca="1">IF(OR(TODAY()&lt;=A34,TODAY()&lt;=B34),IF(IF('Basic Calculator'!$K$5&gt;'Basic Calculator'!$H$10,IF('Basic Calculator'!$K$5&gt;=A34,1,0),IF('Basic Calculator'!$H$10&gt;=A34,1,0)),1,0),0)</f>
        <v>0</v>
      </c>
    </row>
    <row r="35" spans="1:3" x14ac:dyDescent="0.25">
      <c r="A35" s="1">
        <f t="shared" si="0"/>
        <v>42099</v>
      </c>
      <c r="B35" s="1">
        <f t="shared" si="1"/>
        <v>42112</v>
      </c>
      <c r="C35" s="2">
        <f ca="1">IF(OR(TODAY()&lt;=A35,TODAY()&lt;=B35),IF(IF('Basic Calculator'!$K$5&gt;'Basic Calculator'!$H$10,IF('Basic Calculator'!$K$5&gt;=A35,1,0),IF('Basic Calculator'!$H$10&gt;=A35,1,0)),1,0),0)</f>
        <v>0</v>
      </c>
    </row>
    <row r="36" spans="1:3" x14ac:dyDescent="0.25">
      <c r="A36" s="1">
        <f t="shared" si="0"/>
        <v>42113</v>
      </c>
      <c r="B36" s="1">
        <f t="shared" si="1"/>
        <v>42126</v>
      </c>
      <c r="C36" s="2">
        <f ca="1">IF(OR(TODAY()&lt;=A36,TODAY()&lt;=B36),IF(IF('Basic Calculator'!$K$5&gt;'Basic Calculator'!$H$10,IF('Basic Calculator'!$K$5&gt;=A36,1,0),IF('Basic Calculator'!$H$10&gt;=A36,1,0)),1,0),0)</f>
        <v>0</v>
      </c>
    </row>
    <row r="37" spans="1:3" x14ac:dyDescent="0.25">
      <c r="A37" s="1">
        <f t="shared" si="0"/>
        <v>42127</v>
      </c>
      <c r="B37" s="1">
        <f t="shared" si="1"/>
        <v>42140</v>
      </c>
      <c r="C37" s="2">
        <f ca="1">IF(OR(TODAY()&lt;=A37,TODAY()&lt;=B37),IF(IF('Basic Calculator'!$K$5&gt;'Basic Calculator'!$H$10,IF('Basic Calculator'!$K$5&gt;=A37,1,0),IF('Basic Calculator'!$H$10&gt;=A37,1,0)),1,0),0)</f>
        <v>0</v>
      </c>
    </row>
    <row r="38" spans="1:3" x14ac:dyDescent="0.25">
      <c r="A38" s="1">
        <f t="shared" si="0"/>
        <v>42141</v>
      </c>
      <c r="B38" s="1">
        <f t="shared" si="1"/>
        <v>42154</v>
      </c>
      <c r="C38" s="2">
        <f ca="1">IF(OR(TODAY()&lt;=A38,TODAY()&lt;=B38),IF(IF('Basic Calculator'!$K$5&gt;'Basic Calculator'!$H$10,IF('Basic Calculator'!$K$5&gt;=A38,1,0),IF('Basic Calculator'!$H$10&gt;=A38,1,0)),1,0),0)</f>
        <v>0</v>
      </c>
    </row>
    <row r="39" spans="1:3" x14ac:dyDescent="0.25">
      <c r="A39" s="1">
        <f t="shared" si="0"/>
        <v>42155</v>
      </c>
      <c r="B39" s="1">
        <f t="shared" si="1"/>
        <v>42168</v>
      </c>
      <c r="C39" s="2">
        <f ca="1">IF(OR(TODAY()&lt;=A39,TODAY()&lt;=B39),IF(IF('Basic Calculator'!$K$5&gt;'Basic Calculator'!$H$10,IF('Basic Calculator'!$K$5&gt;=A39,1,0),IF('Basic Calculator'!$H$10&gt;=A39,1,0)),1,0),0)</f>
        <v>0</v>
      </c>
    </row>
    <row r="40" spans="1:3" x14ac:dyDescent="0.25">
      <c r="A40" s="1">
        <f t="shared" si="0"/>
        <v>42169</v>
      </c>
      <c r="B40" s="1">
        <f t="shared" si="1"/>
        <v>42182</v>
      </c>
      <c r="C40" s="2">
        <f ca="1">IF(OR(TODAY()&lt;=A40,TODAY()&lt;=B40),IF(IF('Basic Calculator'!$K$5&gt;'Basic Calculator'!$H$10,IF('Basic Calculator'!$K$5&gt;=A40,1,0),IF('Basic Calculator'!$H$10&gt;=A40,1,0)),1,0),0)</f>
        <v>0</v>
      </c>
    </row>
    <row r="41" spans="1:3" x14ac:dyDescent="0.25">
      <c r="A41" s="1">
        <f t="shared" si="0"/>
        <v>42183</v>
      </c>
      <c r="B41" s="1">
        <f t="shared" si="1"/>
        <v>42196</v>
      </c>
      <c r="C41" s="2">
        <f ca="1">IF(OR(TODAY()&lt;=A41,TODAY()&lt;=B41),IF(IF('Basic Calculator'!$K$5&gt;'Basic Calculator'!$H$10,IF('Basic Calculator'!$K$5&gt;=A41,1,0),IF('Basic Calculator'!$H$10&gt;=A41,1,0)),1,0),0)</f>
        <v>0</v>
      </c>
    </row>
    <row r="42" spans="1:3" x14ac:dyDescent="0.25">
      <c r="A42" s="1">
        <f t="shared" si="0"/>
        <v>42197</v>
      </c>
      <c r="B42" s="1">
        <f t="shared" si="1"/>
        <v>42210</v>
      </c>
      <c r="C42" s="2">
        <f ca="1">IF(OR(TODAY()&lt;=A42,TODAY()&lt;=B42),IF(IF('Basic Calculator'!$K$5&gt;'Basic Calculator'!$H$10,IF('Basic Calculator'!$K$5&gt;=A42,1,0),IF('Basic Calculator'!$H$10&gt;=A42,1,0)),1,0),0)</f>
        <v>0</v>
      </c>
    </row>
    <row r="43" spans="1:3" x14ac:dyDescent="0.25">
      <c r="A43" s="1">
        <f t="shared" si="0"/>
        <v>42211</v>
      </c>
      <c r="B43" s="1">
        <f t="shared" si="1"/>
        <v>42224</v>
      </c>
      <c r="C43" s="2">
        <f ca="1">IF(OR(TODAY()&lt;=A43,TODAY()&lt;=B43),IF(IF('Basic Calculator'!$K$5&gt;'Basic Calculator'!$H$10,IF('Basic Calculator'!$K$5&gt;=A43,1,0),IF('Basic Calculator'!$H$10&gt;=A43,1,0)),1,0),0)</f>
        <v>0</v>
      </c>
    </row>
    <row r="44" spans="1:3" x14ac:dyDescent="0.25">
      <c r="A44" s="1">
        <f t="shared" si="0"/>
        <v>42225</v>
      </c>
      <c r="B44" s="1">
        <f t="shared" si="1"/>
        <v>42238</v>
      </c>
      <c r="C44" s="2">
        <f ca="1">IF(OR(TODAY()&lt;=A44,TODAY()&lt;=B44),IF(IF('Basic Calculator'!$K$5&gt;'Basic Calculator'!$H$10,IF('Basic Calculator'!$K$5&gt;=A44,1,0),IF('Basic Calculator'!$H$10&gt;=A44,1,0)),1,0),0)</f>
        <v>0</v>
      </c>
    </row>
    <row r="45" spans="1:3" x14ac:dyDescent="0.25">
      <c r="A45" s="1">
        <f t="shared" si="0"/>
        <v>42239</v>
      </c>
      <c r="B45" s="1">
        <f t="shared" si="1"/>
        <v>42252</v>
      </c>
      <c r="C45" s="2">
        <f ca="1">IF(OR(TODAY()&lt;=A45,TODAY()&lt;=B45),IF(IF('Basic Calculator'!$K$5&gt;'Basic Calculator'!$H$10,IF('Basic Calculator'!$K$5&gt;=A45,1,0),IF('Basic Calculator'!$H$10&gt;=A45,1,0)),1,0),0)</f>
        <v>0</v>
      </c>
    </row>
    <row r="46" spans="1:3" x14ac:dyDescent="0.25">
      <c r="A46" s="1">
        <f t="shared" si="0"/>
        <v>42253</v>
      </c>
      <c r="B46" s="1">
        <f t="shared" si="1"/>
        <v>42266</v>
      </c>
      <c r="C46" s="2">
        <f ca="1">IF(OR(TODAY()&lt;=A46,TODAY()&lt;=B46),IF(IF('Basic Calculator'!$K$5&gt;'Basic Calculator'!$H$10,IF('Basic Calculator'!$K$5&gt;=A46,1,0),IF('Basic Calculator'!$H$10&gt;=A46,1,0)),1,0),0)</f>
        <v>0</v>
      </c>
    </row>
    <row r="47" spans="1:3" x14ac:dyDescent="0.25">
      <c r="A47" s="1">
        <f t="shared" si="0"/>
        <v>42267</v>
      </c>
      <c r="B47" s="1">
        <f t="shared" si="1"/>
        <v>42280</v>
      </c>
      <c r="C47" s="2">
        <f ca="1">IF(OR(TODAY()&lt;=A47,TODAY()&lt;=B47),IF(IF('Basic Calculator'!$K$5&gt;'Basic Calculator'!$H$10,IF('Basic Calculator'!$K$5&gt;=A47,1,0),IF('Basic Calculator'!$H$10&gt;=A47,1,0)),1,0),0)</f>
        <v>0</v>
      </c>
    </row>
    <row r="48" spans="1:3" x14ac:dyDescent="0.25">
      <c r="A48" s="1">
        <f t="shared" si="0"/>
        <v>42281</v>
      </c>
      <c r="B48" s="1">
        <f t="shared" si="1"/>
        <v>42294</v>
      </c>
      <c r="C48" s="2">
        <f ca="1">IF(OR(TODAY()&lt;=A48,TODAY()&lt;=B48),IF(IF('Basic Calculator'!$K$5&gt;'Basic Calculator'!$H$10,IF('Basic Calculator'!$K$5&gt;=A48,1,0),IF('Basic Calculator'!$H$10&gt;=A48,1,0)),1,0),0)</f>
        <v>0</v>
      </c>
    </row>
    <row r="49" spans="1:3" x14ac:dyDescent="0.25">
      <c r="A49" s="1">
        <f t="shared" si="0"/>
        <v>42295</v>
      </c>
      <c r="B49" s="1">
        <f t="shared" si="1"/>
        <v>42308</v>
      </c>
      <c r="C49" s="2">
        <f ca="1">IF(OR(TODAY()&lt;=A49,TODAY()&lt;=B49),IF(IF('Basic Calculator'!$K$5&gt;'Basic Calculator'!$H$10,IF('Basic Calculator'!$K$5&gt;=A49,1,0),IF('Basic Calculator'!$H$10&gt;=A49,1,0)),1,0),0)</f>
        <v>0</v>
      </c>
    </row>
    <row r="50" spans="1:3" x14ac:dyDescent="0.25">
      <c r="A50" s="1">
        <f t="shared" si="0"/>
        <v>42309</v>
      </c>
      <c r="B50" s="1">
        <f t="shared" si="1"/>
        <v>42322</v>
      </c>
      <c r="C50" s="2">
        <f ca="1">IF(OR(TODAY()&lt;=A50,TODAY()&lt;=B50),IF(IF('Basic Calculator'!$K$5&gt;'Basic Calculator'!$H$10,IF('Basic Calculator'!$K$5&gt;=A50,1,0),IF('Basic Calculator'!$H$10&gt;=A50,1,0)),1,0),0)</f>
        <v>0</v>
      </c>
    </row>
    <row r="51" spans="1:3" x14ac:dyDescent="0.25">
      <c r="A51" s="1">
        <f t="shared" si="0"/>
        <v>42323</v>
      </c>
      <c r="B51" s="1">
        <f t="shared" si="1"/>
        <v>42336</v>
      </c>
      <c r="C51" s="2">
        <f ca="1">IF(OR(TODAY()&lt;=A51,TODAY()&lt;=B51),IF(IF('Basic Calculator'!$K$5&gt;'Basic Calculator'!$H$10,IF('Basic Calculator'!$K$5&gt;=A51,1,0),IF('Basic Calculator'!$H$10&gt;=A51,1,0)),1,0),0)</f>
        <v>0</v>
      </c>
    </row>
    <row r="52" spans="1:3" x14ac:dyDescent="0.25">
      <c r="A52" s="1">
        <f t="shared" si="0"/>
        <v>42337</v>
      </c>
      <c r="B52" s="1">
        <f t="shared" si="1"/>
        <v>42350</v>
      </c>
      <c r="C52" s="2">
        <f ca="1">IF(OR(TODAY()&lt;=A52,TODAY()&lt;=B52),IF(IF('Basic Calculator'!$K$5&gt;'Basic Calculator'!$H$10,IF('Basic Calculator'!$K$5&gt;=A52,1,0),IF('Basic Calculator'!$H$10&gt;=A52,1,0)),1,0),0)</f>
        <v>0</v>
      </c>
    </row>
    <row r="53" spans="1:3" x14ac:dyDescent="0.25">
      <c r="A53" s="1">
        <f t="shared" si="0"/>
        <v>42351</v>
      </c>
      <c r="B53" s="1">
        <f t="shared" si="1"/>
        <v>42364</v>
      </c>
      <c r="C53" s="2">
        <f ca="1">IF(OR(TODAY()&lt;=A53,TODAY()&lt;=B53),IF(IF('Basic Calculator'!$K$5&gt;'Basic Calculator'!$H$10,IF('Basic Calculator'!$K$5&gt;=A53,1,0),IF('Basic Calculator'!$H$10&gt;=A53,1,0)),1,0),0)</f>
        <v>0</v>
      </c>
    </row>
    <row r="54" spans="1:3" x14ac:dyDescent="0.25">
      <c r="A54" s="1">
        <f t="shared" si="0"/>
        <v>42365</v>
      </c>
      <c r="B54" s="1">
        <f t="shared" si="1"/>
        <v>42378</v>
      </c>
      <c r="C54" s="2">
        <f ca="1">IF(OR(TODAY()&lt;=A54,TODAY()&lt;=B54),IF(IF('Basic Calculator'!$K$5&gt;'Basic Calculator'!$H$10,IF('Basic Calculator'!$K$5&gt;=A54,1,0),IF('Basic Calculator'!$H$10&gt;=A54,1,0)),1,0),0)</f>
        <v>0</v>
      </c>
    </row>
    <row r="55" spans="1:3" x14ac:dyDescent="0.25">
      <c r="A55" s="1">
        <f t="shared" si="0"/>
        <v>42379</v>
      </c>
      <c r="B55" s="1">
        <f t="shared" si="1"/>
        <v>42392</v>
      </c>
      <c r="C55" s="2">
        <f ca="1">IF(OR(TODAY()&lt;=A55,TODAY()&lt;=B55),IF(IF('Basic Calculator'!$K$5&gt;'Basic Calculator'!$H$10,IF('Basic Calculator'!$K$5&gt;=A55,1,0),IF('Basic Calculator'!$H$10&gt;=A55,1,0)),1,0),0)</f>
        <v>0</v>
      </c>
    </row>
    <row r="56" spans="1:3" x14ac:dyDescent="0.25">
      <c r="A56" s="1">
        <f t="shared" si="0"/>
        <v>42393</v>
      </c>
      <c r="B56" s="1">
        <f t="shared" si="1"/>
        <v>42406</v>
      </c>
      <c r="C56" s="2">
        <f ca="1">IF(OR(TODAY()&lt;=A56,TODAY()&lt;=B56),IF(IF('Basic Calculator'!$K$5&gt;'Basic Calculator'!$H$10,IF('Basic Calculator'!$K$5&gt;=A56,1,0),IF('Basic Calculator'!$H$10&gt;=A56,1,0)),1,0),0)</f>
        <v>0</v>
      </c>
    </row>
    <row r="57" spans="1:3" x14ac:dyDescent="0.25">
      <c r="A57" s="1">
        <f t="shared" si="0"/>
        <v>42407</v>
      </c>
      <c r="B57" s="1">
        <f t="shared" si="1"/>
        <v>42420</v>
      </c>
      <c r="C57" s="2">
        <f ca="1">IF(OR(TODAY()&lt;=A57,TODAY()&lt;=B57),IF(IF('Basic Calculator'!$K$5&gt;'Basic Calculator'!$H$10,IF('Basic Calculator'!$K$5&gt;=A57,1,0),IF('Basic Calculator'!$H$10&gt;=A57,1,0)),1,0),0)</f>
        <v>0</v>
      </c>
    </row>
    <row r="58" spans="1:3" x14ac:dyDescent="0.25">
      <c r="A58" s="1">
        <f t="shared" si="0"/>
        <v>42421</v>
      </c>
      <c r="B58" s="1">
        <f t="shared" si="1"/>
        <v>42434</v>
      </c>
      <c r="C58" s="2">
        <f ca="1">IF(OR(TODAY()&lt;=A58,TODAY()&lt;=B58),IF(IF('Basic Calculator'!$K$5&gt;'Basic Calculator'!$H$10,IF('Basic Calculator'!$K$5&gt;=A58,1,0),IF('Basic Calculator'!$H$10&gt;=A58,1,0)),1,0),0)</f>
        <v>0</v>
      </c>
    </row>
    <row r="59" spans="1:3" x14ac:dyDescent="0.25">
      <c r="A59" s="1">
        <f t="shared" si="0"/>
        <v>42435</v>
      </c>
      <c r="B59" s="1">
        <f t="shared" si="1"/>
        <v>42448</v>
      </c>
      <c r="C59" s="2">
        <f ca="1">IF(OR(TODAY()&lt;=A59,TODAY()&lt;=B59),IF(IF('Basic Calculator'!$K$5&gt;'Basic Calculator'!$H$10,IF('Basic Calculator'!$K$5&gt;=A59,1,0),IF('Basic Calculator'!$H$10&gt;=A59,1,0)),1,0),0)</f>
        <v>0</v>
      </c>
    </row>
    <row r="60" spans="1:3" x14ac:dyDescent="0.25">
      <c r="A60" s="1">
        <f t="shared" si="0"/>
        <v>42449</v>
      </c>
      <c r="B60" s="1">
        <f t="shared" si="1"/>
        <v>42462</v>
      </c>
      <c r="C60" s="2">
        <f ca="1">IF(OR(TODAY()&lt;=A60,TODAY()&lt;=B60),IF(IF('Basic Calculator'!$K$5&gt;'Basic Calculator'!$H$10,IF('Basic Calculator'!$K$5&gt;=A60,1,0),IF('Basic Calculator'!$H$10&gt;=A60,1,0)),1,0),0)</f>
        <v>0</v>
      </c>
    </row>
    <row r="61" spans="1:3" x14ac:dyDescent="0.25">
      <c r="A61" s="1">
        <f t="shared" si="0"/>
        <v>42463</v>
      </c>
      <c r="B61" s="1">
        <f t="shared" si="1"/>
        <v>42476</v>
      </c>
      <c r="C61" s="2">
        <f ca="1">IF(OR(TODAY()&lt;=A61,TODAY()&lt;=B61),IF(IF('Basic Calculator'!$K$5&gt;'Basic Calculator'!$H$10,IF('Basic Calculator'!$K$5&gt;=A61,1,0),IF('Basic Calculator'!$H$10&gt;=A61,1,0)),1,0),0)</f>
        <v>0</v>
      </c>
    </row>
    <row r="62" spans="1:3" x14ac:dyDescent="0.25">
      <c r="A62" s="1">
        <f t="shared" si="0"/>
        <v>42477</v>
      </c>
      <c r="B62" s="1">
        <f t="shared" si="1"/>
        <v>42490</v>
      </c>
      <c r="C62" s="2">
        <f ca="1">IF(OR(TODAY()&lt;=A62,TODAY()&lt;=B62),IF(IF('Basic Calculator'!$K$5&gt;'Basic Calculator'!$H$10,IF('Basic Calculator'!$K$5&gt;=A62,1,0),IF('Basic Calculator'!$H$10&gt;=A62,1,0)),1,0),0)</f>
        <v>0</v>
      </c>
    </row>
    <row r="63" spans="1:3" x14ac:dyDescent="0.25">
      <c r="A63" s="1">
        <f t="shared" si="0"/>
        <v>42491</v>
      </c>
      <c r="B63" s="1">
        <f t="shared" si="1"/>
        <v>42504</v>
      </c>
      <c r="C63" s="2">
        <f ca="1">IF(OR(TODAY()&lt;=A63,TODAY()&lt;=B63),IF(IF('Basic Calculator'!$K$5&gt;'Basic Calculator'!$H$10,IF('Basic Calculator'!$K$5&gt;=A63,1,0),IF('Basic Calculator'!$H$10&gt;=A63,1,0)),1,0),0)</f>
        <v>0</v>
      </c>
    </row>
    <row r="64" spans="1:3" x14ac:dyDescent="0.25">
      <c r="A64" s="1">
        <f t="shared" si="0"/>
        <v>42505</v>
      </c>
      <c r="B64" s="1">
        <f t="shared" si="1"/>
        <v>42518</v>
      </c>
      <c r="C64" s="2">
        <f ca="1">IF(OR(TODAY()&lt;=A64,TODAY()&lt;=B64),IF(IF('Basic Calculator'!$K$5&gt;'Basic Calculator'!$H$10,IF('Basic Calculator'!$K$5&gt;=A64,1,0),IF('Basic Calculator'!$H$10&gt;=A64,1,0)),1,0),0)</f>
        <v>0</v>
      </c>
    </row>
    <row r="65" spans="1:3" x14ac:dyDescent="0.25">
      <c r="A65" s="1">
        <f t="shared" si="0"/>
        <v>42519</v>
      </c>
      <c r="B65" s="1">
        <f t="shared" si="1"/>
        <v>42532</v>
      </c>
      <c r="C65" s="2">
        <f ca="1">IF(OR(TODAY()&lt;=A65,TODAY()&lt;=B65),IF(IF('Basic Calculator'!$K$5&gt;'Basic Calculator'!$H$10,IF('Basic Calculator'!$K$5&gt;=A65,1,0),IF('Basic Calculator'!$H$10&gt;=A65,1,0)),1,0),0)</f>
        <v>0</v>
      </c>
    </row>
    <row r="66" spans="1:3" x14ac:dyDescent="0.25">
      <c r="A66" s="1">
        <f t="shared" si="0"/>
        <v>42533</v>
      </c>
      <c r="B66" s="1">
        <f t="shared" si="1"/>
        <v>42546</v>
      </c>
      <c r="C66" s="2">
        <f ca="1">IF(OR(TODAY()&lt;=A66,TODAY()&lt;=B66),IF(IF('Basic Calculator'!$K$5&gt;'Basic Calculator'!$H$10,IF('Basic Calculator'!$K$5&gt;=A66,1,0),IF('Basic Calculator'!$H$10&gt;=A66,1,0)),1,0),0)</f>
        <v>0</v>
      </c>
    </row>
    <row r="67" spans="1:3" x14ac:dyDescent="0.25">
      <c r="A67" s="1">
        <f t="shared" si="0"/>
        <v>42547</v>
      </c>
      <c r="B67" s="1">
        <f t="shared" si="1"/>
        <v>42560</v>
      </c>
      <c r="C67" s="2">
        <f ca="1">IF(OR(TODAY()&lt;=A67,TODAY()&lt;=B67),IF(IF('Basic Calculator'!$K$5&gt;'Basic Calculator'!$H$10,IF('Basic Calculator'!$K$5&gt;=A67,1,0),IF('Basic Calculator'!$H$10&gt;=A67,1,0)),1,0),0)</f>
        <v>0</v>
      </c>
    </row>
    <row r="68" spans="1:3" x14ac:dyDescent="0.25">
      <c r="A68" s="1">
        <f t="shared" si="0"/>
        <v>42561</v>
      </c>
      <c r="B68" s="1">
        <f t="shared" si="1"/>
        <v>42574</v>
      </c>
      <c r="C68" s="2">
        <f ca="1">IF(OR(TODAY()&lt;=A68,TODAY()&lt;=B68),IF(IF('Basic Calculator'!$K$5&gt;'Basic Calculator'!$H$10,IF('Basic Calculator'!$K$5&gt;=A68,1,0),IF('Basic Calculator'!$H$10&gt;=A68,1,0)),1,0),0)</f>
        <v>0</v>
      </c>
    </row>
    <row r="69" spans="1:3" x14ac:dyDescent="0.25">
      <c r="A69" s="1">
        <f t="shared" ref="A69:A132" si="2">B68+1</f>
        <v>42575</v>
      </c>
      <c r="B69" s="1">
        <f t="shared" ref="B69:B132" si="3">A69+13</f>
        <v>42588</v>
      </c>
      <c r="C69" s="2">
        <f ca="1">IF(OR(TODAY()&lt;=A69,TODAY()&lt;=B69),IF(IF('Basic Calculator'!$K$5&gt;'Basic Calculator'!$H$10,IF('Basic Calculator'!$K$5&gt;=A69,1,0),IF('Basic Calculator'!$H$10&gt;=A69,1,0)),1,0),0)</f>
        <v>0</v>
      </c>
    </row>
    <row r="70" spans="1:3" x14ac:dyDescent="0.25">
      <c r="A70" s="1">
        <f t="shared" si="2"/>
        <v>42589</v>
      </c>
      <c r="B70" s="1">
        <f t="shared" si="3"/>
        <v>42602</v>
      </c>
      <c r="C70" s="2">
        <f ca="1">IF(OR(TODAY()&lt;=A70,TODAY()&lt;=B70),IF(IF('Basic Calculator'!$K$5&gt;'Basic Calculator'!$H$10,IF('Basic Calculator'!$K$5&gt;=A70,1,0),IF('Basic Calculator'!$H$10&gt;=A70,1,0)),1,0),0)</f>
        <v>0</v>
      </c>
    </row>
    <row r="71" spans="1:3" x14ac:dyDescent="0.25">
      <c r="A71" s="1">
        <f t="shared" si="2"/>
        <v>42603</v>
      </c>
      <c r="B71" s="1">
        <f t="shared" si="3"/>
        <v>42616</v>
      </c>
      <c r="C71" s="2">
        <f ca="1">IF(OR(TODAY()&lt;=A71,TODAY()&lt;=B71),IF(IF('Basic Calculator'!$K$5&gt;'Basic Calculator'!$H$10,IF('Basic Calculator'!$K$5&gt;=A71,1,0),IF('Basic Calculator'!$H$10&gt;=A71,1,0)),1,0),0)</f>
        <v>0</v>
      </c>
    </row>
    <row r="72" spans="1:3" x14ac:dyDescent="0.25">
      <c r="A72" s="1">
        <f t="shared" si="2"/>
        <v>42617</v>
      </c>
      <c r="B72" s="1">
        <f t="shared" si="3"/>
        <v>42630</v>
      </c>
      <c r="C72" s="2">
        <f ca="1">IF(OR(TODAY()&lt;=A72,TODAY()&lt;=B72),IF(IF('Basic Calculator'!$K$5&gt;'Basic Calculator'!$H$10,IF('Basic Calculator'!$K$5&gt;=A72,1,0),IF('Basic Calculator'!$H$10&gt;=A72,1,0)),1,0),0)</f>
        <v>0</v>
      </c>
    </row>
    <row r="73" spans="1:3" x14ac:dyDescent="0.25">
      <c r="A73" s="1">
        <f t="shared" si="2"/>
        <v>42631</v>
      </c>
      <c r="B73" s="1">
        <f t="shared" si="3"/>
        <v>42644</v>
      </c>
      <c r="C73" s="2">
        <f ca="1">IF(OR(TODAY()&lt;=A73,TODAY()&lt;=B73),IF(IF('Basic Calculator'!$K$5&gt;'Basic Calculator'!$H$10,IF('Basic Calculator'!$K$5&gt;=A73,1,0),IF('Basic Calculator'!$H$10&gt;=A73,1,0)),1,0),0)</f>
        <v>0</v>
      </c>
    </row>
    <row r="74" spans="1:3" x14ac:dyDescent="0.25">
      <c r="A74" s="1">
        <f t="shared" si="2"/>
        <v>42645</v>
      </c>
      <c r="B74" s="1">
        <f t="shared" si="3"/>
        <v>42658</v>
      </c>
      <c r="C74" s="2">
        <f ca="1">IF(OR(TODAY()&lt;=A74,TODAY()&lt;=B74),IF(IF('Basic Calculator'!$K$5&gt;'Basic Calculator'!$H$10,IF('Basic Calculator'!$K$5&gt;=A74,1,0),IF('Basic Calculator'!$H$10&gt;=A74,1,0)),1,0),0)</f>
        <v>0</v>
      </c>
    </row>
    <row r="75" spans="1:3" x14ac:dyDescent="0.25">
      <c r="A75" s="1">
        <f t="shared" si="2"/>
        <v>42659</v>
      </c>
      <c r="B75" s="1">
        <f t="shared" si="3"/>
        <v>42672</v>
      </c>
      <c r="C75" s="2">
        <f ca="1">IF(OR(TODAY()&lt;=A75,TODAY()&lt;=B75),IF(IF('Basic Calculator'!$K$5&gt;'Basic Calculator'!$H$10,IF('Basic Calculator'!$K$5&gt;=A75,1,0),IF('Basic Calculator'!$H$10&gt;=A75,1,0)),1,0),0)</f>
        <v>0</v>
      </c>
    </row>
    <row r="76" spans="1:3" x14ac:dyDescent="0.25">
      <c r="A76" s="1">
        <f t="shared" si="2"/>
        <v>42673</v>
      </c>
      <c r="B76" s="1">
        <f t="shared" si="3"/>
        <v>42686</v>
      </c>
      <c r="C76" s="2">
        <f ca="1">IF(OR(TODAY()&lt;=A76,TODAY()&lt;=B76),IF(IF('Basic Calculator'!$K$5&gt;'Basic Calculator'!$H$10,IF('Basic Calculator'!$K$5&gt;=A76,1,0),IF('Basic Calculator'!$H$10&gt;=A76,1,0)),1,0),0)</f>
        <v>0</v>
      </c>
    </row>
    <row r="77" spans="1:3" x14ac:dyDescent="0.25">
      <c r="A77" s="1">
        <f t="shared" si="2"/>
        <v>42687</v>
      </c>
      <c r="B77" s="1">
        <f t="shared" si="3"/>
        <v>42700</v>
      </c>
      <c r="C77" s="2">
        <f ca="1">IF(OR(TODAY()&lt;=A77,TODAY()&lt;=B77),IF(IF('Basic Calculator'!$K$5&gt;'Basic Calculator'!$H$10,IF('Basic Calculator'!$K$5&gt;=A77,1,0),IF('Basic Calculator'!$H$10&gt;=A77,1,0)),1,0),0)</f>
        <v>0</v>
      </c>
    </row>
    <row r="78" spans="1:3" x14ac:dyDescent="0.25">
      <c r="A78" s="1">
        <f t="shared" si="2"/>
        <v>42701</v>
      </c>
      <c r="B78" s="1">
        <f t="shared" si="3"/>
        <v>42714</v>
      </c>
      <c r="C78" s="2">
        <f ca="1">IF(OR(TODAY()&lt;=A78,TODAY()&lt;=B78),IF(IF('Basic Calculator'!$K$5&gt;'Basic Calculator'!$H$10,IF('Basic Calculator'!$K$5&gt;=A78,1,0),IF('Basic Calculator'!$H$10&gt;=A78,1,0)),1,0),0)</f>
        <v>0</v>
      </c>
    </row>
    <row r="79" spans="1:3" x14ac:dyDescent="0.25">
      <c r="A79" s="1">
        <f t="shared" si="2"/>
        <v>42715</v>
      </c>
      <c r="B79" s="1">
        <f t="shared" si="3"/>
        <v>42728</v>
      </c>
      <c r="C79" s="2">
        <f ca="1">IF(OR(TODAY()&lt;=A79,TODAY()&lt;=B79),IF(IF('Basic Calculator'!$K$5&gt;'Basic Calculator'!$H$10,IF('Basic Calculator'!$K$5&gt;=A79,1,0),IF('Basic Calculator'!$H$10&gt;=A79,1,0)),1,0),0)</f>
        <v>0</v>
      </c>
    </row>
    <row r="80" spans="1:3" x14ac:dyDescent="0.25">
      <c r="A80" s="1">
        <f t="shared" si="2"/>
        <v>42729</v>
      </c>
      <c r="B80" s="1">
        <f t="shared" si="3"/>
        <v>42742</v>
      </c>
      <c r="C80" s="2">
        <f ca="1">IF(OR(TODAY()&lt;=A80,TODAY()&lt;=B80),IF(IF('Basic Calculator'!$K$5&gt;'Basic Calculator'!$H$10,IF('Basic Calculator'!$K$5&gt;=A80,1,0),IF('Basic Calculator'!$H$10&gt;=A80,1,0)),1,0),0)</f>
        <v>0</v>
      </c>
    </row>
    <row r="81" spans="1:3" x14ac:dyDescent="0.25">
      <c r="A81" s="1">
        <f t="shared" si="2"/>
        <v>42743</v>
      </c>
      <c r="B81" s="1">
        <f t="shared" si="3"/>
        <v>42756</v>
      </c>
      <c r="C81" s="2">
        <f ca="1">IF(OR(TODAY()&lt;=A81,TODAY()&lt;=B81),IF(IF('Basic Calculator'!$K$5&gt;'Basic Calculator'!$H$10,IF('Basic Calculator'!$K$5&gt;=A81,1,0),IF('Basic Calculator'!$H$10&gt;=A81,1,0)),1,0),0)</f>
        <v>0</v>
      </c>
    </row>
    <row r="82" spans="1:3" x14ac:dyDescent="0.25">
      <c r="A82" s="1">
        <f t="shared" si="2"/>
        <v>42757</v>
      </c>
      <c r="B82" s="1">
        <f t="shared" si="3"/>
        <v>42770</v>
      </c>
      <c r="C82" s="2">
        <f ca="1">IF(OR(TODAY()&lt;=A82,TODAY()&lt;=B82),IF(IF('Basic Calculator'!$K$5&gt;'Basic Calculator'!$H$10,IF('Basic Calculator'!$K$5&gt;=A82,1,0),IF('Basic Calculator'!$H$10&gt;=A82,1,0)),1,0),0)</f>
        <v>0</v>
      </c>
    </row>
    <row r="83" spans="1:3" x14ac:dyDescent="0.25">
      <c r="A83" s="1">
        <f t="shared" si="2"/>
        <v>42771</v>
      </c>
      <c r="B83" s="1">
        <f t="shared" si="3"/>
        <v>42784</v>
      </c>
      <c r="C83" s="2">
        <f ca="1">IF(OR(TODAY()&lt;=A83,TODAY()&lt;=B83),IF(IF('Basic Calculator'!$K$5&gt;'Basic Calculator'!$H$10,IF('Basic Calculator'!$K$5&gt;=A83,1,0),IF('Basic Calculator'!$H$10&gt;=A83,1,0)),1,0),0)</f>
        <v>0</v>
      </c>
    </row>
    <row r="84" spans="1:3" x14ac:dyDescent="0.25">
      <c r="A84" s="1">
        <f t="shared" si="2"/>
        <v>42785</v>
      </c>
      <c r="B84" s="1">
        <f t="shared" si="3"/>
        <v>42798</v>
      </c>
      <c r="C84" s="2">
        <f ca="1">IF(OR(TODAY()&lt;=A84,TODAY()&lt;=B84),IF(IF('Basic Calculator'!$K$5&gt;'Basic Calculator'!$H$10,IF('Basic Calculator'!$K$5&gt;=A84,1,0),IF('Basic Calculator'!$H$10&gt;=A84,1,0)),1,0),0)</f>
        <v>0</v>
      </c>
    </row>
    <row r="85" spans="1:3" x14ac:dyDescent="0.25">
      <c r="A85" s="1">
        <f t="shared" si="2"/>
        <v>42799</v>
      </c>
      <c r="B85" s="1">
        <f t="shared" si="3"/>
        <v>42812</v>
      </c>
      <c r="C85" s="2">
        <f ca="1">IF(OR(TODAY()&lt;=A85,TODAY()&lt;=B85),IF(IF('Basic Calculator'!$K$5&gt;'Basic Calculator'!$H$10,IF('Basic Calculator'!$K$5&gt;=A85,1,0),IF('Basic Calculator'!$H$10&gt;=A85,1,0)),1,0),0)</f>
        <v>0</v>
      </c>
    </row>
    <row r="86" spans="1:3" x14ac:dyDescent="0.25">
      <c r="A86" s="1">
        <f t="shared" si="2"/>
        <v>42813</v>
      </c>
      <c r="B86" s="1">
        <f t="shared" si="3"/>
        <v>42826</v>
      </c>
      <c r="C86" s="2">
        <f ca="1">IF(OR(TODAY()&lt;=A86,TODAY()&lt;=B86),IF(IF('Basic Calculator'!$K$5&gt;'Basic Calculator'!$H$10,IF('Basic Calculator'!$K$5&gt;=A86,1,0),IF('Basic Calculator'!$H$10&gt;=A86,1,0)),1,0),0)</f>
        <v>0</v>
      </c>
    </row>
    <row r="87" spans="1:3" x14ac:dyDescent="0.25">
      <c r="A87" s="1">
        <f t="shared" si="2"/>
        <v>42827</v>
      </c>
      <c r="B87" s="1">
        <f t="shared" si="3"/>
        <v>42840</v>
      </c>
      <c r="C87" s="2">
        <f ca="1">IF(OR(TODAY()&lt;=A87,TODAY()&lt;=B87),IF(IF('Basic Calculator'!$K$5&gt;'Basic Calculator'!$H$10,IF('Basic Calculator'!$K$5&gt;=A87,1,0),IF('Basic Calculator'!$H$10&gt;=A87,1,0)),1,0),0)</f>
        <v>0</v>
      </c>
    </row>
    <row r="88" spans="1:3" x14ac:dyDescent="0.25">
      <c r="A88" s="1">
        <f t="shared" si="2"/>
        <v>42841</v>
      </c>
      <c r="B88" s="1">
        <f t="shared" si="3"/>
        <v>42854</v>
      </c>
      <c r="C88" s="2">
        <f ca="1">IF(OR(TODAY()&lt;=A88,TODAY()&lt;=B88),IF(IF('Basic Calculator'!$K$5&gt;'Basic Calculator'!$H$10,IF('Basic Calculator'!$K$5&gt;=A88,1,0),IF('Basic Calculator'!$H$10&gt;=A88,1,0)),1,0),0)</f>
        <v>0</v>
      </c>
    </row>
    <row r="89" spans="1:3" x14ac:dyDescent="0.25">
      <c r="A89" s="1">
        <f t="shared" si="2"/>
        <v>42855</v>
      </c>
      <c r="B89" s="1">
        <f t="shared" si="3"/>
        <v>42868</v>
      </c>
      <c r="C89" s="2">
        <f ca="1">IF(OR(TODAY()&lt;=A89,TODAY()&lt;=B89),IF(IF('Basic Calculator'!$K$5&gt;'Basic Calculator'!$H$10,IF('Basic Calculator'!$K$5&gt;=A89,1,0),IF('Basic Calculator'!$H$10&gt;=A89,1,0)),1,0),0)</f>
        <v>0</v>
      </c>
    </row>
    <row r="90" spans="1:3" x14ac:dyDescent="0.25">
      <c r="A90" s="1">
        <f t="shared" si="2"/>
        <v>42869</v>
      </c>
      <c r="B90" s="1">
        <f t="shared" si="3"/>
        <v>42882</v>
      </c>
      <c r="C90" s="2">
        <f ca="1">IF(OR(TODAY()&lt;=A90,TODAY()&lt;=B90),IF(IF('Basic Calculator'!$K$5&gt;'Basic Calculator'!$H$10,IF('Basic Calculator'!$K$5&gt;=A90,1,0),IF('Basic Calculator'!$H$10&gt;=A90,1,0)),1,0),0)</f>
        <v>0</v>
      </c>
    </row>
    <row r="91" spans="1:3" x14ac:dyDescent="0.25">
      <c r="A91" s="1">
        <f t="shared" si="2"/>
        <v>42883</v>
      </c>
      <c r="B91" s="1">
        <f t="shared" si="3"/>
        <v>42896</v>
      </c>
      <c r="C91" s="2">
        <f ca="1">IF(OR(TODAY()&lt;=A91,TODAY()&lt;=B91),IF(IF('Basic Calculator'!$K$5&gt;'Basic Calculator'!$H$10,IF('Basic Calculator'!$K$5&gt;=A91,1,0),IF('Basic Calculator'!$H$10&gt;=A91,1,0)),1,0),0)</f>
        <v>0</v>
      </c>
    </row>
    <row r="92" spans="1:3" x14ac:dyDescent="0.25">
      <c r="A92" s="1">
        <f t="shared" si="2"/>
        <v>42897</v>
      </c>
      <c r="B92" s="1">
        <f t="shared" si="3"/>
        <v>42910</v>
      </c>
      <c r="C92" s="2">
        <f ca="1">IF(OR(TODAY()&lt;=A92,TODAY()&lt;=B92),IF(IF('Basic Calculator'!$K$5&gt;'Basic Calculator'!$H$10,IF('Basic Calculator'!$K$5&gt;=A92,1,0),IF('Basic Calculator'!$H$10&gt;=A92,1,0)),1,0),0)</f>
        <v>0</v>
      </c>
    </row>
    <row r="93" spans="1:3" x14ac:dyDescent="0.25">
      <c r="A93" s="1">
        <f t="shared" si="2"/>
        <v>42911</v>
      </c>
      <c r="B93" s="1">
        <f t="shared" si="3"/>
        <v>42924</v>
      </c>
      <c r="C93" s="2">
        <f ca="1">IF(OR(TODAY()&lt;=A93,TODAY()&lt;=B93),IF(IF('Basic Calculator'!$K$5&gt;'Basic Calculator'!$H$10,IF('Basic Calculator'!$K$5&gt;=A93,1,0),IF('Basic Calculator'!$H$10&gt;=A93,1,0)),1,0),0)</f>
        <v>0</v>
      </c>
    </row>
    <row r="94" spans="1:3" x14ac:dyDescent="0.25">
      <c r="A94" s="1">
        <f t="shared" si="2"/>
        <v>42925</v>
      </c>
      <c r="B94" s="1">
        <f t="shared" si="3"/>
        <v>42938</v>
      </c>
      <c r="C94" s="2">
        <f ca="1">IF(OR(TODAY()&lt;=A94,TODAY()&lt;=B94),IF(IF('Basic Calculator'!$K$5&gt;'Basic Calculator'!$H$10,IF('Basic Calculator'!$K$5&gt;=A94,1,0),IF('Basic Calculator'!$H$10&gt;=A94,1,0)),1,0),0)</f>
        <v>0</v>
      </c>
    </row>
    <row r="95" spans="1:3" x14ac:dyDescent="0.25">
      <c r="A95" s="1">
        <f t="shared" si="2"/>
        <v>42939</v>
      </c>
      <c r="B95" s="1">
        <f t="shared" si="3"/>
        <v>42952</v>
      </c>
      <c r="C95" s="2">
        <f ca="1">IF(OR(TODAY()&lt;=A95,TODAY()&lt;=B95),IF(IF('Basic Calculator'!$K$5&gt;'Basic Calculator'!$H$10,IF('Basic Calculator'!$K$5&gt;=A95,1,0),IF('Basic Calculator'!$H$10&gt;=A95,1,0)),1,0),0)</f>
        <v>0</v>
      </c>
    </row>
    <row r="96" spans="1:3" x14ac:dyDescent="0.25">
      <c r="A96" s="1">
        <f t="shared" si="2"/>
        <v>42953</v>
      </c>
      <c r="B96" s="1">
        <f t="shared" si="3"/>
        <v>42966</v>
      </c>
      <c r="C96" s="2">
        <f ca="1">IF(OR(TODAY()&lt;=A96,TODAY()&lt;=B96),IF(IF('Basic Calculator'!$K$5&gt;'Basic Calculator'!$H$10,IF('Basic Calculator'!$K$5&gt;=A96,1,0),IF('Basic Calculator'!$H$10&gt;=A96,1,0)),1,0),0)</f>
        <v>0</v>
      </c>
    </row>
    <row r="97" spans="1:3" x14ac:dyDescent="0.25">
      <c r="A97" s="1">
        <f t="shared" si="2"/>
        <v>42967</v>
      </c>
      <c r="B97" s="1">
        <f t="shared" si="3"/>
        <v>42980</v>
      </c>
      <c r="C97" s="2">
        <f ca="1">IF(OR(TODAY()&lt;=A97,TODAY()&lt;=B97),IF(IF('Basic Calculator'!$K$5&gt;'Basic Calculator'!$H$10,IF('Basic Calculator'!$K$5&gt;=A97,1,0),IF('Basic Calculator'!$H$10&gt;=A97,1,0)),1,0),0)</f>
        <v>0</v>
      </c>
    </row>
    <row r="98" spans="1:3" x14ac:dyDescent="0.25">
      <c r="A98" s="1">
        <f t="shared" si="2"/>
        <v>42981</v>
      </c>
      <c r="B98" s="1">
        <f t="shared" si="3"/>
        <v>42994</v>
      </c>
      <c r="C98" s="2">
        <f ca="1">IF(OR(TODAY()&lt;=A98,TODAY()&lt;=B98),IF(IF('Basic Calculator'!$K$5&gt;'Basic Calculator'!$H$10,IF('Basic Calculator'!$K$5&gt;=A98,1,0),IF('Basic Calculator'!$H$10&gt;=A98,1,0)),1,0),0)</f>
        <v>0</v>
      </c>
    </row>
    <row r="99" spans="1:3" x14ac:dyDescent="0.25">
      <c r="A99" s="1">
        <f t="shared" si="2"/>
        <v>42995</v>
      </c>
      <c r="B99" s="1">
        <f t="shared" si="3"/>
        <v>43008</v>
      </c>
      <c r="C99" s="2">
        <f ca="1">IF(OR(TODAY()&lt;=A99,TODAY()&lt;=B99),IF(IF('Basic Calculator'!$K$5&gt;'Basic Calculator'!$H$10,IF('Basic Calculator'!$K$5&gt;=A99,1,0),IF('Basic Calculator'!$H$10&gt;=A99,1,0)),1,0),0)</f>
        <v>0</v>
      </c>
    </row>
    <row r="100" spans="1:3" x14ac:dyDescent="0.25">
      <c r="A100" s="1">
        <f t="shared" si="2"/>
        <v>43009</v>
      </c>
      <c r="B100" s="1">
        <f t="shared" si="3"/>
        <v>43022</v>
      </c>
      <c r="C100" s="2">
        <f ca="1">IF(OR(TODAY()&lt;=A100,TODAY()&lt;=B100),IF(IF('Basic Calculator'!$K$5&gt;'Basic Calculator'!$H$10,IF('Basic Calculator'!$K$5&gt;=A100,1,0),IF('Basic Calculator'!$H$10&gt;=A100,1,0)),1,0),0)</f>
        <v>0</v>
      </c>
    </row>
    <row r="101" spans="1:3" x14ac:dyDescent="0.25">
      <c r="A101" s="1">
        <f t="shared" si="2"/>
        <v>43023</v>
      </c>
      <c r="B101" s="1">
        <f t="shared" si="3"/>
        <v>43036</v>
      </c>
      <c r="C101" s="2">
        <f ca="1">IF(OR(TODAY()&lt;=A101,TODAY()&lt;=B101),IF(IF('Basic Calculator'!$K$5&gt;'Basic Calculator'!$H$10,IF('Basic Calculator'!$K$5&gt;=A101,1,0),IF('Basic Calculator'!$H$10&gt;=A101,1,0)),1,0),0)</f>
        <v>0</v>
      </c>
    </row>
    <row r="102" spans="1:3" x14ac:dyDescent="0.25">
      <c r="A102" s="1">
        <f t="shared" si="2"/>
        <v>43037</v>
      </c>
      <c r="B102" s="1">
        <f t="shared" si="3"/>
        <v>43050</v>
      </c>
      <c r="C102" s="2">
        <f ca="1">IF(OR(TODAY()&lt;=A102,TODAY()&lt;=B102),IF(IF('Basic Calculator'!$K$5&gt;'Basic Calculator'!$H$10,IF('Basic Calculator'!$K$5&gt;=A102,1,0),IF('Basic Calculator'!$H$10&gt;=A102,1,0)),1,0),0)</f>
        <v>0</v>
      </c>
    </row>
    <row r="103" spans="1:3" x14ac:dyDescent="0.25">
      <c r="A103" s="1">
        <f t="shared" si="2"/>
        <v>43051</v>
      </c>
      <c r="B103" s="1">
        <f t="shared" si="3"/>
        <v>43064</v>
      </c>
      <c r="C103" s="2">
        <f ca="1">IF(OR(TODAY()&lt;=A103,TODAY()&lt;=B103),IF(IF('Basic Calculator'!$K$5&gt;'Basic Calculator'!$H$10,IF('Basic Calculator'!$K$5&gt;=A103,1,0),IF('Basic Calculator'!$H$10&gt;=A103,1,0)),1,0),0)</f>
        <v>0</v>
      </c>
    </row>
    <row r="104" spans="1:3" x14ac:dyDescent="0.25">
      <c r="A104" s="1">
        <f t="shared" si="2"/>
        <v>43065</v>
      </c>
      <c r="B104" s="1">
        <f t="shared" si="3"/>
        <v>43078</v>
      </c>
      <c r="C104" s="2">
        <f ca="1">IF(OR(TODAY()&lt;=A104,TODAY()&lt;=B104),IF(IF('Basic Calculator'!$K$5&gt;'Basic Calculator'!$H$10,IF('Basic Calculator'!$K$5&gt;=A104,1,0),IF('Basic Calculator'!$H$10&gt;=A104,1,0)),1,0),0)</f>
        <v>0</v>
      </c>
    </row>
    <row r="105" spans="1:3" x14ac:dyDescent="0.25">
      <c r="A105" s="1">
        <f t="shared" si="2"/>
        <v>43079</v>
      </c>
      <c r="B105" s="1">
        <f t="shared" si="3"/>
        <v>43092</v>
      </c>
      <c r="C105" s="2">
        <f ca="1">IF(OR(TODAY()&lt;=A105,TODAY()&lt;=B105),IF(IF('Basic Calculator'!$K$5&gt;'Basic Calculator'!$H$10,IF('Basic Calculator'!$K$5&gt;=A105,1,0),IF('Basic Calculator'!$H$10&gt;=A105,1,0)),1,0),0)</f>
        <v>0</v>
      </c>
    </row>
    <row r="106" spans="1:3" x14ac:dyDescent="0.25">
      <c r="A106" s="1">
        <f t="shared" si="2"/>
        <v>43093</v>
      </c>
      <c r="B106" s="1">
        <f t="shared" si="3"/>
        <v>43106</v>
      </c>
      <c r="C106" s="2">
        <f ca="1">IF(OR(TODAY()&lt;=A106,TODAY()&lt;=B106),IF(IF('Basic Calculator'!$K$5&gt;'Basic Calculator'!$H$10,IF('Basic Calculator'!$K$5&gt;=A106,1,0),IF('Basic Calculator'!$H$10&gt;=A106,1,0)),1,0),0)</f>
        <v>0</v>
      </c>
    </row>
    <row r="107" spans="1:3" x14ac:dyDescent="0.25">
      <c r="A107" s="1">
        <f t="shared" si="2"/>
        <v>43107</v>
      </c>
      <c r="B107" s="1">
        <f t="shared" si="3"/>
        <v>43120</v>
      </c>
      <c r="C107" s="2">
        <f ca="1">IF(OR(TODAY()&lt;=A107,TODAY()&lt;=B107),IF(IF('Basic Calculator'!$K$5&gt;'Basic Calculator'!$H$10,IF('Basic Calculator'!$K$5&gt;=A107,1,0),IF('Basic Calculator'!$H$10&gt;=A107,1,0)),1,0),0)</f>
        <v>0</v>
      </c>
    </row>
    <row r="108" spans="1:3" x14ac:dyDescent="0.25">
      <c r="A108" s="1">
        <f t="shared" si="2"/>
        <v>43121</v>
      </c>
      <c r="B108" s="1">
        <f t="shared" si="3"/>
        <v>43134</v>
      </c>
      <c r="C108" s="2">
        <f ca="1">IF(OR(TODAY()&lt;=A108,TODAY()&lt;=B108),IF(IF('Basic Calculator'!$K$5&gt;'Basic Calculator'!$H$10,IF('Basic Calculator'!$K$5&gt;=A108,1,0),IF('Basic Calculator'!$H$10&gt;=A108,1,0)),1,0),0)</f>
        <v>0</v>
      </c>
    </row>
    <row r="109" spans="1:3" x14ac:dyDescent="0.25">
      <c r="A109" s="1">
        <f t="shared" si="2"/>
        <v>43135</v>
      </c>
      <c r="B109" s="1">
        <f t="shared" si="3"/>
        <v>43148</v>
      </c>
      <c r="C109" s="2">
        <f ca="1">IF(OR(TODAY()&lt;=A109,TODAY()&lt;=B109),IF(IF('Basic Calculator'!$K$5&gt;'Basic Calculator'!$H$10,IF('Basic Calculator'!$K$5&gt;=A109,1,0),IF('Basic Calculator'!$H$10&gt;=A109,1,0)),1,0),0)</f>
        <v>0</v>
      </c>
    </row>
    <row r="110" spans="1:3" x14ac:dyDescent="0.25">
      <c r="A110" s="1">
        <f t="shared" si="2"/>
        <v>43149</v>
      </c>
      <c r="B110" s="1">
        <f t="shared" si="3"/>
        <v>43162</v>
      </c>
      <c r="C110" s="2">
        <f ca="1">IF(OR(TODAY()&lt;=A110,TODAY()&lt;=B110),IF(IF('Basic Calculator'!$K$5&gt;'Basic Calculator'!$H$10,IF('Basic Calculator'!$K$5&gt;=A110,1,0),IF('Basic Calculator'!$H$10&gt;=A110,1,0)),1,0),0)</f>
        <v>0</v>
      </c>
    </row>
    <row r="111" spans="1:3" x14ac:dyDescent="0.25">
      <c r="A111" s="1">
        <f t="shared" si="2"/>
        <v>43163</v>
      </c>
      <c r="B111" s="1">
        <f t="shared" si="3"/>
        <v>43176</v>
      </c>
      <c r="C111" s="2">
        <f ca="1">IF(OR(TODAY()&lt;=A111,TODAY()&lt;=B111),IF(IF('Basic Calculator'!$K$5&gt;'Basic Calculator'!$H$10,IF('Basic Calculator'!$K$5&gt;=A111,1,0),IF('Basic Calculator'!$H$10&gt;=A111,1,0)),1,0),0)</f>
        <v>0</v>
      </c>
    </row>
    <row r="112" spans="1:3" x14ac:dyDescent="0.25">
      <c r="A112" s="1">
        <f t="shared" si="2"/>
        <v>43177</v>
      </c>
      <c r="B112" s="1">
        <f t="shared" si="3"/>
        <v>43190</v>
      </c>
      <c r="C112" s="2">
        <f ca="1">IF(OR(TODAY()&lt;=A112,TODAY()&lt;=B112),IF(IF('Basic Calculator'!$K$5&gt;'Basic Calculator'!$H$10,IF('Basic Calculator'!$K$5&gt;=A112,1,0),IF('Basic Calculator'!$H$10&gt;=A112,1,0)),1,0),0)</f>
        <v>0</v>
      </c>
    </row>
    <row r="113" spans="1:3" x14ac:dyDescent="0.25">
      <c r="A113" s="1">
        <f t="shared" si="2"/>
        <v>43191</v>
      </c>
      <c r="B113" s="1">
        <f t="shared" si="3"/>
        <v>43204</v>
      </c>
      <c r="C113" s="2">
        <f ca="1">IF(OR(TODAY()&lt;=A113,TODAY()&lt;=B113),IF(IF('Basic Calculator'!$K$5&gt;'Basic Calculator'!$H$10,IF('Basic Calculator'!$K$5&gt;=A113,1,0),IF('Basic Calculator'!$H$10&gt;=A113,1,0)),1,0),0)</f>
        <v>0</v>
      </c>
    </row>
    <row r="114" spans="1:3" x14ac:dyDescent="0.25">
      <c r="A114" s="1">
        <f t="shared" si="2"/>
        <v>43205</v>
      </c>
      <c r="B114" s="1">
        <f t="shared" si="3"/>
        <v>43218</v>
      </c>
      <c r="C114" s="2">
        <f ca="1">IF(OR(TODAY()&lt;=A114,TODAY()&lt;=B114),IF(IF('Basic Calculator'!$K$5&gt;'Basic Calculator'!$H$10,IF('Basic Calculator'!$K$5&gt;=A114,1,0),IF('Basic Calculator'!$H$10&gt;=A114,1,0)),1,0),0)</f>
        <v>0</v>
      </c>
    </row>
    <row r="115" spans="1:3" x14ac:dyDescent="0.25">
      <c r="A115" s="1">
        <f t="shared" si="2"/>
        <v>43219</v>
      </c>
      <c r="B115" s="1">
        <f t="shared" si="3"/>
        <v>43232</v>
      </c>
      <c r="C115" s="2">
        <f ca="1">IF(OR(TODAY()&lt;=A115,TODAY()&lt;=B115),IF(IF('Basic Calculator'!$K$5&gt;'Basic Calculator'!$H$10,IF('Basic Calculator'!$K$5&gt;=A115,1,0),IF('Basic Calculator'!$H$10&gt;=A115,1,0)),1,0),0)</f>
        <v>0</v>
      </c>
    </row>
    <row r="116" spans="1:3" x14ac:dyDescent="0.25">
      <c r="A116" s="1">
        <f t="shared" si="2"/>
        <v>43233</v>
      </c>
      <c r="B116" s="1">
        <f t="shared" si="3"/>
        <v>43246</v>
      </c>
      <c r="C116" s="2">
        <f ca="1">IF(OR(TODAY()&lt;=A116,TODAY()&lt;=B116),IF(IF('Basic Calculator'!$K$5&gt;'Basic Calculator'!$H$10,IF('Basic Calculator'!$K$5&gt;=A116,1,0),IF('Basic Calculator'!$H$10&gt;=A116,1,0)),1,0),0)</f>
        <v>0</v>
      </c>
    </row>
    <row r="117" spans="1:3" x14ac:dyDescent="0.25">
      <c r="A117" s="1">
        <f t="shared" si="2"/>
        <v>43247</v>
      </c>
      <c r="B117" s="1">
        <f t="shared" si="3"/>
        <v>43260</v>
      </c>
      <c r="C117" s="2">
        <f ca="1">IF(OR(TODAY()&lt;=A117,TODAY()&lt;=B117),IF(IF('Basic Calculator'!$K$5&gt;'Basic Calculator'!$H$10,IF('Basic Calculator'!$K$5&gt;=A117,1,0),IF('Basic Calculator'!$H$10&gt;=A117,1,0)),1,0),0)</f>
        <v>0</v>
      </c>
    </row>
    <row r="118" spans="1:3" x14ac:dyDescent="0.25">
      <c r="A118" s="1">
        <f t="shared" si="2"/>
        <v>43261</v>
      </c>
      <c r="B118" s="1">
        <f t="shared" si="3"/>
        <v>43274</v>
      </c>
      <c r="C118" s="2">
        <f ca="1">IF(OR(TODAY()&lt;=A118,TODAY()&lt;=B118),IF(IF('Basic Calculator'!$K$5&gt;'Basic Calculator'!$H$10,IF('Basic Calculator'!$K$5&gt;=A118,1,0),IF('Basic Calculator'!$H$10&gt;=A118,1,0)),1,0),0)</f>
        <v>0</v>
      </c>
    </row>
    <row r="119" spans="1:3" x14ac:dyDescent="0.25">
      <c r="A119" s="1">
        <f t="shared" si="2"/>
        <v>43275</v>
      </c>
      <c r="B119" s="1">
        <f t="shared" si="3"/>
        <v>43288</v>
      </c>
      <c r="C119" s="2">
        <f ca="1">IF(OR(TODAY()&lt;=A119,TODAY()&lt;=B119),IF(IF('Basic Calculator'!$K$5&gt;'Basic Calculator'!$H$10,IF('Basic Calculator'!$K$5&gt;=A119,1,0),IF('Basic Calculator'!$H$10&gt;=A119,1,0)),1,0),0)</f>
        <v>0</v>
      </c>
    </row>
    <row r="120" spans="1:3" x14ac:dyDescent="0.25">
      <c r="A120" s="1">
        <f t="shared" si="2"/>
        <v>43289</v>
      </c>
      <c r="B120" s="1">
        <f t="shared" si="3"/>
        <v>43302</v>
      </c>
      <c r="C120" s="2">
        <f ca="1">IF(OR(TODAY()&lt;=A120,TODAY()&lt;=B120),IF(IF('Basic Calculator'!$K$5&gt;'Basic Calculator'!$H$10,IF('Basic Calculator'!$K$5&gt;=A120,1,0),IF('Basic Calculator'!$H$10&gt;=A120,1,0)),1,0),0)</f>
        <v>0</v>
      </c>
    </row>
    <row r="121" spans="1:3" x14ac:dyDescent="0.25">
      <c r="A121" s="1">
        <f t="shared" si="2"/>
        <v>43303</v>
      </c>
      <c r="B121" s="1">
        <f t="shared" si="3"/>
        <v>43316</v>
      </c>
      <c r="C121" s="2">
        <f ca="1">IF(OR(TODAY()&lt;=A121,TODAY()&lt;=B121),IF(IF('Basic Calculator'!$K$5&gt;'Basic Calculator'!$H$10,IF('Basic Calculator'!$K$5&gt;=A121,1,0),IF('Basic Calculator'!$H$10&gt;=A121,1,0)),1,0),0)</f>
        <v>0</v>
      </c>
    </row>
    <row r="122" spans="1:3" x14ac:dyDescent="0.25">
      <c r="A122" s="1">
        <f t="shared" si="2"/>
        <v>43317</v>
      </c>
      <c r="B122" s="1">
        <f t="shared" si="3"/>
        <v>43330</v>
      </c>
      <c r="C122" s="2">
        <f ca="1">IF(OR(TODAY()&lt;=A122,TODAY()&lt;=B122),IF(IF('Basic Calculator'!$K$5&gt;'Basic Calculator'!$H$10,IF('Basic Calculator'!$K$5&gt;=A122,1,0),IF('Basic Calculator'!$H$10&gt;=A122,1,0)),1,0),0)</f>
        <v>0</v>
      </c>
    </row>
    <row r="123" spans="1:3" x14ac:dyDescent="0.25">
      <c r="A123" s="1">
        <f t="shared" si="2"/>
        <v>43331</v>
      </c>
      <c r="B123" s="1">
        <f t="shared" si="3"/>
        <v>43344</v>
      </c>
      <c r="C123" s="2">
        <f ca="1">IF(OR(TODAY()&lt;=A123,TODAY()&lt;=B123),IF(IF('Basic Calculator'!$K$5&gt;'Basic Calculator'!$H$10,IF('Basic Calculator'!$K$5&gt;=A123,1,0),IF('Basic Calculator'!$H$10&gt;=A123,1,0)),1,0),0)</f>
        <v>0</v>
      </c>
    </row>
    <row r="124" spans="1:3" x14ac:dyDescent="0.25">
      <c r="A124" s="1">
        <f t="shared" si="2"/>
        <v>43345</v>
      </c>
      <c r="B124" s="1">
        <f t="shared" si="3"/>
        <v>43358</v>
      </c>
      <c r="C124" s="2">
        <f ca="1">IF(OR(TODAY()&lt;=A124,TODAY()&lt;=B124),IF(IF('Basic Calculator'!$K$5&gt;'Basic Calculator'!$H$10,IF('Basic Calculator'!$K$5&gt;=A124,1,0),IF('Basic Calculator'!$H$10&gt;=A124,1,0)),1,0),0)</f>
        <v>0</v>
      </c>
    </row>
    <row r="125" spans="1:3" x14ac:dyDescent="0.25">
      <c r="A125" s="1">
        <f t="shared" si="2"/>
        <v>43359</v>
      </c>
      <c r="B125" s="1">
        <f t="shared" si="3"/>
        <v>43372</v>
      </c>
      <c r="C125" s="2">
        <f ca="1">IF(OR(TODAY()&lt;=A125,TODAY()&lt;=B125),IF(IF('Basic Calculator'!$K$5&gt;'Basic Calculator'!$H$10,IF('Basic Calculator'!$K$5&gt;=A125,1,0),IF('Basic Calculator'!$H$10&gt;=A125,1,0)),1,0),0)</f>
        <v>0</v>
      </c>
    </row>
    <row r="126" spans="1:3" x14ac:dyDescent="0.25">
      <c r="A126" s="1">
        <f t="shared" si="2"/>
        <v>43373</v>
      </c>
      <c r="B126" s="1">
        <f t="shared" si="3"/>
        <v>43386</v>
      </c>
      <c r="C126" s="2">
        <f ca="1">IF(OR(TODAY()&lt;=A126,TODAY()&lt;=B126),IF(IF('Basic Calculator'!$K$5&gt;'Basic Calculator'!$H$10,IF('Basic Calculator'!$K$5&gt;=A126,1,0),IF('Basic Calculator'!$H$10&gt;=A126,1,0)),1,0),0)</f>
        <v>0</v>
      </c>
    </row>
    <row r="127" spans="1:3" x14ac:dyDescent="0.25">
      <c r="A127" s="1">
        <f t="shared" si="2"/>
        <v>43387</v>
      </c>
      <c r="B127" s="1">
        <f t="shared" si="3"/>
        <v>43400</v>
      </c>
      <c r="C127" s="2">
        <f ca="1">IF(OR(TODAY()&lt;=A127,TODAY()&lt;=B127),IF(IF('Basic Calculator'!$K$5&gt;'Basic Calculator'!$H$10,IF('Basic Calculator'!$K$5&gt;=A127,1,0),IF('Basic Calculator'!$H$10&gt;=A127,1,0)),1,0),0)</f>
        <v>0</v>
      </c>
    </row>
    <row r="128" spans="1:3" x14ac:dyDescent="0.25">
      <c r="A128" s="1">
        <f t="shared" si="2"/>
        <v>43401</v>
      </c>
      <c r="B128" s="1">
        <f t="shared" si="3"/>
        <v>43414</v>
      </c>
      <c r="C128" s="2">
        <f ca="1">IF(OR(TODAY()&lt;=A128,TODAY()&lt;=B128),IF(IF('Basic Calculator'!$K$5&gt;'Basic Calculator'!$H$10,IF('Basic Calculator'!$K$5&gt;=A128,1,0),IF('Basic Calculator'!$H$10&gt;=A128,1,0)),1,0),0)</f>
        <v>0</v>
      </c>
    </row>
    <row r="129" spans="1:3" x14ac:dyDescent="0.25">
      <c r="A129" s="1">
        <f t="shared" si="2"/>
        <v>43415</v>
      </c>
      <c r="B129" s="1">
        <f t="shared" si="3"/>
        <v>43428</v>
      </c>
      <c r="C129" s="2">
        <f ca="1">IF(OR(TODAY()&lt;=A129,TODAY()&lt;=B129),IF(IF('Basic Calculator'!$K$5&gt;'Basic Calculator'!$H$10,IF('Basic Calculator'!$K$5&gt;=A129,1,0),IF('Basic Calculator'!$H$10&gt;=A129,1,0)),1,0),0)</f>
        <v>0</v>
      </c>
    </row>
    <row r="130" spans="1:3" x14ac:dyDescent="0.25">
      <c r="A130" s="1">
        <f t="shared" si="2"/>
        <v>43429</v>
      </c>
      <c r="B130" s="1">
        <f t="shared" si="3"/>
        <v>43442</v>
      </c>
      <c r="C130" s="2">
        <f ca="1">IF(OR(TODAY()&lt;=A130,TODAY()&lt;=B130),IF(IF('Basic Calculator'!$K$5&gt;'Basic Calculator'!$H$10,IF('Basic Calculator'!$K$5&gt;=A130,1,0),IF('Basic Calculator'!$H$10&gt;=A130,1,0)),1,0),0)</f>
        <v>0</v>
      </c>
    </row>
    <row r="131" spans="1:3" x14ac:dyDescent="0.25">
      <c r="A131" s="1">
        <f t="shared" si="2"/>
        <v>43443</v>
      </c>
      <c r="B131" s="1">
        <f t="shared" si="3"/>
        <v>43456</v>
      </c>
      <c r="C131" s="2">
        <f ca="1">IF(OR(TODAY()&lt;=A131,TODAY()&lt;=B131),IF(IF('Basic Calculator'!$K$5&gt;'Basic Calculator'!$H$10,IF('Basic Calculator'!$K$5&gt;=A131,1,0),IF('Basic Calculator'!$H$10&gt;=A131,1,0)),1,0),0)</f>
        <v>0</v>
      </c>
    </row>
    <row r="132" spans="1:3" x14ac:dyDescent="0.25">
      <c r="A132" s="1">
        <f t="shared" si="2"/>
        <v>43457</v>
      </c>
      <c r="B132" s="1">
        <f t="shared" si="3"/>
        <v>43470</v>
      </c>
      <c r="C132" s="2">
        <f ca="1">IF(OR(TODAY()&lt;=A132,TODAY()&lt;=B132),IF(IF('Basic Calculator'!$K$5&gt;'Basic Calculator'!$H$10,IF('Basic Calculator'!$K$5&gt;=A132,1,0),IF('Basic Calculator'!$H$10&gt;=A132,1,0)),1,0),0)</f>
        <v>0</v>
      </c>
    </row>
    <row r="133" spans="1:3" x14ac:dyDescent="0.25">
      <c r="A133" s="1">
        <f t="shared" ref="A133:A196" si="4">B132+1</f>
        <v>43471</v>
      </c>
      <c r="B133" s="1">
        <f t="shared" ref="B133:B196" si="5">A133+13</f>
        <v>43484</v>
      </c>
      <c r="C133" s="2">
        <f ca="1">IF(OR(TODAY()&lt;=A133,TODAY()&lt;=B133),IF(IF('Basic Calculator'!$K$5&gt;'Basic Calculator'!$H$10,IF('Basic Calculator'!$K$5&gt;=A133,1,0),IF('Basic Calculator'!$H$10&gt;=A133,1,0)),1,0),0)</f>
        <v>0</v>
      </c>
    </row>
    <row r="134" spans="1:3" x14ac:dyDescent="0.25">
      <c r="A134" s="1">
        <f t="shared" si="4"/>
        <v>43485</v>
      </c>
      <c r="B134" s="1">
        <f t="shared" si="5"/>
        <v>43498</v>
      </c>
      <c r="C134" s="2">
        <f ca="1">IF(OR(TODAY()&lt;=A134,TODAY()&lt;=B134),IF(IF('Basic Calculator'!$K$5&gt;'Basic Calculator'!$H$10,IF('Basic Calculator'!$K$5&gt;=A134,1,0),IF('Basic Calculator'!$H$10&gt;=A134,1,0)),1,0),0)</f>
        <v>0</v>
      </c>
    </row>
    <row r="135" spans="1:3" x14ac:dyDescent="0.25">
      <c r="A135" s="1">
        <f t="shared" si="4"/>
        <v>43499</v>
      </c>
      <c r="B135" s="1">
        <f t="shared" si="5"/>
        <v>43512</v>
      </c>
      <c r="C135" s="2">
        <f ca="1">IF(OR(TODAY()&lt;=A135,TODAY()&lt;=B135),IF(IF('Basic Calculator'!$K$5&gt;'Basic Calculator'!$H$10,IF('Basic Calculator'!$K$5&gt;=A135,1,0),IF('Basic Calculator'!$H$10&gt;=A135,1,0)),1,0),0)</f>
        <v>0</v>
      </c>
    </row>
    <row r="136" spans="1:3" x14ac:dyDescent="0.25">
      <c r="A136" s="1">
        <f t="shared" si="4"/>
        <v>43513</v>
      </c>
      <c r="B136" s="1">
        <f t="shared" si="5"/>
        <v>43526</v>
      </c>
      <c r="C136" s="2">
        <f ca="1">IF(OR(TODAY()&lt;=A136,TODAY()&lt;=B136),IF(IF('Basic Calculator'!$K$5&gt;'Basic Calculator'!$H$10,IF('Basic Calculator'!$K$5&gt;=A136,1,0),IF('Basic Calculator'!$H$10&gt;=A136,1,0)),1,0),0)</f>
        <v>0</v>
      </c>
    </row>
    <row r="137" spans="1:3" x14ac:dyDescent="0.25">
      <c r="A137" s="1">
        <f t="shared" si="4"/>
        <v>43527</v>
      </c>
      <c r="B137" s="1">
        <f t="shared" si="5"/>
        <v>43540</v>
      </c>
      <c r="C137" s="2">
        <f ca="1">IF(OR(TODAY()&lt;=A137,TODAY()&lt;=B137),IF(IF('Basic Calculator'!$K$5&gt;'Basic Calculator'!$H$10,IF('Basic Calculator'!$K$5&gt;=A137,1,0),IF('Basic Calculator'!$H$10&gt;=A137,1,0)),1,0),0)</f>
        <v>0</v>
      </c>
    </row>
    <row r="138" spans="1:3" x14ac:dyDescent="0.25">
      <c r="A138" s="1">
        <f t="shared" si="4"/>
        <v>43541</v>
      </c>
      <c r="B138" s="1">
        <f t="shared" si="5"/>
        <v>43554</v>
      </c>
      <c r="C138" s="2">
        <f ca="1">IF(OR(TODAY()&lt;=A138,TODAY()&lt;=B138),IF(IF('Basic Calculator'!$K$5&gt;'Basic Calculator'!$H$10,IF('Basic Calculator'!$K$5&gt;=A138,1,0),IF('Basic Calculator'!$H$10&gt;=A138,1,0)),1,0),0)</f>
        <v>0</v>
      </c>
    </row>
    <row r="139" spans="1:3" x14ac:dyDescent="0.25">
      <c r="A139" s="1">
        <f t="shared" si="4"/>
        <v>43555</v>
      </c>
      <c r="B139" s="1">
        <f t="shared" si="5"/>
        <v>43568</v>
      </c>
      <c r="C139" s="2">
        <f ca="1">IF(OR(TODAY()&lt;=A139,TODAY()&lt;=B139),IF(IF('Basic Calculator'!$K$5&gt;'Basic Calculator'!$H$10,IF('Basic Calculator'!$K$5&gt;=A139,1,0),IF('Basic Calculator'!$H$10&gt;=A139,1,0)),1,0),0)</f>
        <v>0</v>
      </c>
    </row>
    <row r="140" spans="1:3" x14ac:dyDescent="0.25">
      <c r="A140" s="1">
        <f t="shared" si="4"/>
        <v>43569</v>
      </c>
      <c r="B140" s="1">
        <f t="shared" si="5"/>
        <v>43582</v>
      </c>
      <c r="C140" s="2">
        <f ca="1">IF(OR(TODAY()&lt;=A140,TODAY()&lt;=B140),IF(IF('Basic Calculator'!$K$5&gt;'Basic Calculator'!$H$10,IF('Basic Calculator'!$K$5&gt;=A140,1,0),IF('Basic Calculator'!$H$10&gt;=A140,1,0)),1,0),0)</f>
        <v>0</v>
      </c>
    </row>
    <row r="141" spans="1:3" x14ac:dyDescent="0.25">
      <c r="A141" s="1">
        <f t="shared" si="4"/>
        <v>43583</v>
      </c>
      <c r="B141" s="1">
        <f t="shared" si="5"/>
        <v>43596</v>
      </c>
      <c r="C141" s="2">
        <f ca="1">IF(OR(TODAY()&lt;=A141,TODAY()&lt;=B141),IF(IF('Basic Calculator'!$K$5&gt;'Basic Calculator'!$H$10,IF('Basic Calculator'!$K$5&gt;=A141,1,0),IF('Basic Calculator'!$H$10&gt;=A141,1,0)),1,0),0)</f>
        <v>0</v>
      </c>
    </row>
    <row r="142" spans="1:3" x14ac:dyDescent="0.25">
      <c r="A142" s="1">
        <f t="shared" si="4"/>
        <v>43597</v>
      </c>
      <c r="B142" s="1">
        <f t="shared" si="5"/>
        <v>43610</v>
      </c>
      <c r="C142" s="2">
        <f ca="1">IF(OR(TODAY()&lt;=A142,TODAY()&lt;=B142),IF(IF('Basic Calculator'!$K$5&gt;'Basic Calculator'!$H$10,IF('Basic Calculator'!$K$5&gt;=A142,1,0),IF('Basic Calculator'!$H$10&gt;=A142,1,0)),1,0),0)</f>
        <v>0</v>
      </c>
    </row>
    <row r="143" spans="1:3" x14ac:dyDescent="0.25">
      <c r="A143" s="1">
        <f t="shared" si="4"/>
        <v>43611</v>
      </c>
      <c r="B143" s="1">
        <f t="shared" si="5"/>
        <v>43624</v>
      </c>
      <c r="C143" s="2">
        <f ca="1">IF(OR(TODAY()&lt;=A143,TODAY()&lt;=B143),IF(IF('Basic Calculator'!$K$5&gt;'Basic Calculator'!$H$10,IF('Basic Calculator'!$K$5&gt;=A143,1,0),IF('Basic Calculator'!$H$10&gt;=A143,1,0)),1,0),0)</f>
        <v>0</v>
      </c>
    </row>
    <row r="144" spans="1:3" x14ac:dyDescent="0.25">
      <c r="A144" s="1">
        <f t="shared" si="4"/>
        <v>43625</v>
      </c>
      <c r="B144" s="1">
        <f t="shared" si="5"/>
        <v>43638</v>
      </c>
      <c r="C144" s="2">
        <f ca="1">IF(OR(TODAY()&lt;=A144,TODAY()&lt;=B144),IF(IF('Basic Calculator'!$K$5&gt;'Basic Calculator'!$H$10,IF('Basic Calculator'!$K$5&gt;=A144,1,0),IF('Basic Calculator'!$H$10&gt;=A144,1,0)),1,0),0)</f>
        <v>0</v>
      </c>
    </row>
    <row r="145" spans="1:3" x14ac:dyDescent="0.25">
      <c r="A145" s="1">
        <f t="shared" si="4"/>
        <v>43639</v>
      </c>
      <c r="B145" s="1">
        <f t="shared" si="5"/>
        <v>43652</v>
      </c>
      <c r="C145" s="2">
        <f ca="1">IF(OR(TODAY()&lt;=A145,TODAY()&lt;=B145),IF(IF('Basic Calculator'!$K$5&gt;'Basic Calculator'!$H$10,IF('Basic Calculator'!$K$5&gt;=A145,1,0),IF('Basic Calculator'!$H$10&gt;=A145,1,0)),1,0),0)</f>
        <v>0</v>
      </c>
    </row>
    <row r="146" spans="1:3" x14ac:dyDescent="0.25">
      <c r="A146" s="1">
        <f t="shared" si="4"/>
        <v>43653</v>
      </c>
      <c r="B146" s="1">
        <f t="shared" si="5"/>
        <v>43666</v>
      </c>
      <c r="C146" s="2">
        <f ca="1">IF(OR(TODAY()&lt;=A146,TODAY()&lt;=B146),IF(IF('Basic Calculator'!$K$5&gt;'Basic Calculator'!$H$10,IF('Basic Calculator'!$K$5&gt;=A146,1,0),IF('Basic Calculator'!$H$10&gt;=A146,1,0)),1,0),0)</f>
        <v>0</v>
      </c>
    </row>
    <row r="147" spans="1:3" x14ac:dyDescent="0.25">
      <c r="A147" s="1">
        <f t="shared" si="4"/>
        <v>43667</v>
      </c>
      <c r="B147" s="1">
        <f t="shared" si="5"/>
        <v>43680</v>
      </c>
      <c r="C147" s="2">
        <f ca="1">IF(OR(TODAY()&lt;=A147,TODAY()&lt;=B147),IF(IF('Basic Calculator'!$K$5&gt;'Basic Calculator'!$H$10,IF('Basic Calculator'!$K$5&gt;=A147,1,0),IF('Basic Calculator'!$H$10&gt;=A147,1,0)),1,0),0)</f>
        <v>0</v>
      </c>
    </row>
    <row r="148" spans="1:3" x14ac:dyDescent="0.25">
      <c r="A148" s="1">
        <f t="shared" si="4"/>
        <v>43681</v>
      </c>
      <c r="B148" s="1">
        <f t="shared" si="5"/>
        <v>43694</v>
      </c>
      <c r="C148" s="2">
        <f ca="1">IF(OR(TODAY()&lt;=A148,TODAY()&lt;=B148),IF(IF('Basic Calculator'!$K$5&gt;'Basic Calculator'!$H$10,IF('Basic Calculator'!$K$5&gt;=A148,1,0),IF('Basic Calculator'!$H$10&gt;=A148,1,0)),1,0),0)</f>
        <v>0</v>
      </c>
    </row>
    <row r="149" spans="1:3" x14ac:dyDescent="0.25">
      <c r="A149" s="1">
        <f t="shared" si="4"/>
        <v>43695</v>
      </c>
      <c r="B149" s="1">
        <f t="shared" si="5"/>
        <v>43708</v>
      </c>
      <c r="C149" s="2">
        <f ca="1">IF(OR(TODAY()&lt;=A149,TODAY()&lt;=B149),IF(IF('Basic Calculator'!$K$5&gt;'Basic Calculator'!$H$10,IF('Basic Calculator'!$K$5&gt;=A149,1,0),IF('Basic Calculator'!$H$10&gt;=A149,1,0)),1,0),0)</f>
        <v>0</v>
      </c>
    </row>
    <row r="150" spans="1:3" x14ac:dyDescent="0.25">
      <c r="A150" s="1">
        <f t="shared" si="4"/>
        <v>43709</v>
      </c>
      <c r="B150" s="1">
        <f t="shared" si="5"/>
        <v>43722</v>
      </c>
      <c r="C150" s="2">
        <f ca="1">IF(OR(TODAY()&lt;=A150,TODAY()&lt;=B150),IF(IF('Basic Calculator'!$K$5&gt;'Basic Calculator'!$H$10,IF('Basic Calculator'!$K$5&gt;=A150,1,0),IF('Basic Calculator'!$H$10&gt;=A150,1,0)),1,0),0)</f>
        <v>0</v>
      </c>
    </row>
    <row r="151" spans="1:3" x14ac:dyDescent="0.25">
      <c r="A151" s="1">
        <f t="shared" si="4"/>
        <v>43723</v>
      </c>
      <c r="B151" s="1">
        <f t="shared" si="5"/>
        <v>43736</v>
      </c>
      <c r="C151" s="2">
        <f ca="1">IF(OR(TODAY()&lt;=A151,TODAY()&lt;=B151),IF(IF('Basic Calculator'!$K$5&gt;'Basic Calculator'!$H$10,IF('Basic Calculator'!$K$5&gt;=A151,1,0),IF('Basic Calculator'!$H$10&gt;=A151,1,0)),1,0),0)</f>
        <v>0</v>
      </c>
    </row>
    <row r="152" spans="1:3" x14ac:dyDescent="0.25">
      <c r="A152" s="1">
        <f t="shared" si="4"/>
        <v>43737</v>
      </c>
      <c r="B152" s="1">
        <f t="shared" si="5"/>
        <v>43750</v>
      </c>
      <c r="C152" s="2">
        <f ca="1">IF(OR(TODAY()&lt;=A152,TODAY()&lt;=B152),IF(IF('Basic Calculator'!$K$5&gt;'Basic Calculator'!$H$10,IF('Basic Calculator'!$K$5&gt;=A152,1,0),IF('Basic Calculator'!$H$10&gt;=A152,1,0)),1,0),0)</f>
        <v>0</v>
      </c>
    </row>
    <row r="153" spans="1:3" x14ac:dyDescent="0.25">
      <c r="A153" s="1">
        <f t="shared" si="4"/>
        <v>43751</v>
      </c>
      <c r="B153" s="1">
        <f t="shared" si="5"/>
        <v>43764</v>
      </c>
      <c r="C153" s="2">
        <f ca="1">IF(OR(TODAY()&lt;=A153,TODAY()&lt;=B153),IF(IF('Basic Calculator'!$K$5&gt;'Basic Calculator'!$H$10,IF('Basic Calculator'!$K$5&gt;=A153,1,0),IF('Basic Calculator'!$H$10&gt;=A153,1,0)),1,0),0)</f>
        <v>0</v>
      </c>
    </row>
    <row r="154" spans="1:3" x14ac:dyDescent="0.25">
      <c r="A154" s="1">
        <f t="shared" si="4"/>
        <v>43765</v>
      </c>
      <c r="B154" s="1">
        <f t="shared" si="5"/>
        <v>43778</v>
      </c>
      <c r="C154" s="2">
        <f ca="1">IF(OR(TODAY()&lt;=A154,TODAY()&lt;=B154),IF(IF('Basic Calculator'!$K$5&gt;'Basic Calculator'!$H$10,IF('Basic Calculator'!$K$5&gt;=A154,1,0),IF('Basic Calculator'!$H$10&gt;=A154,1,0)),1,0),0)</f>
        <v>0</v>
      </c>
    </row>
    <row r="155" spans="1:3" x14ac:dyDescent="0.25">
      <c r="A155" s="1">
        <f t="shared" si="4"/>
        <v>43779</v>
      </c>
      <c r="B155" s="1">
        <f t="shared" si="5"/>
        <v>43792</v>
      </c>
      <c r="C155" s="2">
        <f ca="1">IF(OR(TODAY()&lt;=A155,TODAY()&lt;=B155),IF(IF('Basic Calculator'!$K$5&gt;'Basic Calculator'!$H$10,IF('Basic Calculator'!$K$5&gt;=A155,1,0),IF('Basic Calculator'!$H$10&gt;=A155,1,0)),1,0),0)</f>
        <v>0</v>
      </c>
    </row>
    <row r="156" spans="1:3" x14ac:dyDescent="0.25">
      <c r="A156" s="1">
        <f t="shared" si="4"/>
        <v>43793</v>
      </c>
      <c r="B156" s="1">
        <f t="shared" si="5"/>
        <v>43806</v>
      </c>
      <c r="C156" s="2">
        <f ca="1">IF(OR(TODAY()&lt;=A156,TODAY()&lt;=B156),IF(IF('Basic Calculator'!$K$5&gt;'Basic Calculator'!$H$10,IF('Basic Calculator'!$K$5&gt;=A156,1,0),IF('Basic Calculator'!$H$10&gt;=A156,1,0)),1,0),0)</f>
        <v>0</v>
      </c>
    </row>
    <row r="157" spans="1:3" x14ac:dyDescent="0.25">
      <c r="A157" s="1">
        <f t="shared" si="4"/>
        <v>43807</v>
      </c>
      <c r="B157" s="1">
        <f t="shared" si="5"/>
        <v>43820</v>
      </c>
      <c r="C157" s="2">
        <f ca="1">IF(OR(TODAY()&lt;=A157,TODAY()&lt;=B157),IF(IF('Basic Calculator'!$K$5&gt;'Basic Calculator'!$H$10,IF('Basic Calculator'!$K$5&gt;=A157,1,0),IF('Basic Calculator'!$H$10&gt;=A157,1,0)),1,0),0)</f>
        <v>0</v>
      </c>
    </row>
    <row r="158" spans="1:3" x14ac:dyDescent="0.25">
      <c r="A158" s="1">
        <f t="shared" si="4"/>
        <v>43821</v>
      </c>
      <c r="B158" s="1">
        <f t="shared" si="5"/>
        <v>43834</v>
      </c>
      <c r="C158" s="2">
        <f ca="1">IF(OR(TODAY()&lt;=A158,TODAY()&lt;=B158),IF(IF('Basic Calculator'!$K$5&gt;'Basic Calculator'!$H$10,IF('Basic Calculator'!$K$5&gt;=A158,1,0),IF('Basic Calculator'!$H$10&gt;=A158,1,0)),1,0),0)</f>
        <v>0</v>
      </c>
    </row>
    <row r="159" spans="1:3" x14ac:dyDescent="0.25">
      <c r="A159" s="1">
        <f t="shared" si="4"/>
        <v>43835</v>
      </c>
      <c r="B159" s="1">
        <f t="shared" si="5"/>
        <v>43848</v>
      </c>
      <c r="C159" s="2">
        <f ca="1">IF(OR(TODAY()&lt;=A159,TODAY()&lt;=B159),IF(IF('Basic Calculator'!$K$5&gt;'Basic Calculator'!$H$10,IF('Basic Calculator'!$K$5&gt;=A159,1,0),IF('Basic Calculator'!$H$10&gt;=A159,1,0)),1,0),0)</f>
        <v>0</v>
      </c>
    </row>
    <row r="160" spans="1:3" x14ac:dyDescent="0.25">
      <c r="A160" s="1">
        <f t="shared" si="4"/>
        <v>43849</v>
      </c>
      <c r="B160" s="1">
        <f t="shared" si="5"/>
        <v>43862</v>
      </c>
      <c r="C160" s="2">
        <f ca="1">IF(OR(TODAY()&lt;=A160,TODAY()&lt;=B160),IF(IF('Basic Calculator'!$K$5&gt;'Basic Calculator'!$H$10,IF('Basic Calculator'!$K$5&gt;=A160,1,0),IF('Basic Calculator'!$H$10&gt;=A160,1,0)),1,0),0)</f>
        <v>0</v>
      </c>
    </row>
    <row r="161" spans="1:3" x14ac:dyDescent="0.25">
      <c r="A161" s="1">
        <f t="shared" si="4"/>
        <v>43863</v>
      </c>
      <c r="B161" s="1">
        <f t="shared" si="5"/>
        <v>43876</v>
      </c>
      <c r="C161" s="2">
        <f ca="1">IF(OR(TODAY()&lt;=A161,TODAY()&lt;=B161),IF(IF('Basic Calculator'!$K$5&gt;'Basic Calculator'!$H$10,IF('Basic Calculator'!$K$5&gt;=A161,1,0),IF('Basic Calculator'!$H$10&gt;=A161,1,0)),1,0),0)</f>
        <v>0</v>
      </c>
    </row>
    <row r="162" spans="1:3" x14ac:dyDescent="0.25">
      <c r="A162" s="1">
        <f t="shared" si="4"/>
        <v>43877</v>
      </c>
      <c r="B162" s="1">
        <f t="shared" si="5"/>
        <v>43890</v>
      </c>
      <c r="C162" s="2">
        <f ca="1">IF(OR(TODAY()&lt;=A162,TODAY()&lt;=B162),IF(IF('Basic Calculator'!$K$5&gt;'Basic Calculator'!$H$10,IF('Basic Calculator'!$K$5&gt;=A162,1,0),IF('Basic Calculator'!$H$10&gt;=A162,1,0)),1,0),0)</f>
        <v>0</v>
      </c>
    </row>
    <row r="163" spans="1:3" x14ac:dyDescent="0.25">
      <c r="A163" s="1">
        <f t="shared" si="4"/>
        <v>43891</v>
      </c>
      <c r="B163" s="1">
        <f t="shared" si="5"/>
        <v>43904</v>
      </c>
      <c r="C163" s="2">
        <f ca="1">IF(OR(TODAY()&lt;=A163,TODAY()&lt;=B163),IF(IF('Basic Calculator'!$K$5&gt;'Basic Calculator'!$H$10,IF('Basic Calculator'!$K$5&gt;=A163,1,0),IF('Basic Calculator'!$H$10&gt;=A163,1,0)),1,0),0)</f>
        <v>0</v>
      </c>
    </row>
    <row r="164" spans="1:3" x14ac:dyDescent="0.25">
      <c r="A164" s="1">
        <f t="shared" si="4"/>
        <v>43905</v>
      </c>
      <c r="B164" s="1">
        <f t="shared" si="5"/>
        <v>43918</v>
      </c>
      <c r="C164" s="2">
        <f ca="1">IF(OR(TODAY()&lt;=A164,TODAY()&lt;=B164),IF(IF('Basic Calculator'!$K$5&gt;'Basic Calculator'!$H$10,IF('Basic Calculator'!$K$5&gt;=A164,1,0),IF('Basic Calculator'!$H$10&gt;=A164,1,0)),1,0),0)</f>
        <v>0</v>
      </c>
    </row>
    <row r="165" spans="1:3" x14ac:dyDescent="0.25">
      <c r="A165" s="1">
        <f t="shared" si="4"/>
        <v>43919</v>
      </c>
      <c r="B165" s="1">
        <f t="shared" si="5"/>
        <v>43932</v>
      </c>
      <c r="C165" s="2">
        <f ca="1">IF(OR(TODAY()&lt;=A165,TODAY()&lt;=B165),IF(IF('Basic Calculator'!$K$5&gt;'Basic Calculator'!$H$10,IF('Basic Calculator'!$K$5&gt;=A165,1,0),IF('Basic Calculator'!$H$10&gt;=A165,1,0)),1,0),0)</f>
        <v>0</v>
      </c>
    </row>
    <row r="166" spans="1:3" x14ac:dyDescent="0.25">
      <c r="A166" s="1">
        <f t="shared" si="4"/>
        <v>43933</v>
      </c>
      <c r="B166" s="1">
        <f t="shared" si="5"/>
        <v>43946</v>
      </c>
      <c r="C166" s="2">
        <f ca="1">IF(OR(TODAY()&lt;=A166,TODAY()&lt;=B166),IF(IF('Basic Calculator'!$K$5&gt;'Basic Calculator'!$H$10,IF('Basic Calculator'!$K$5&gt;=A166,1,0),IF('Basic Calculator'!$H$10&gt;=A166,1,0)),1,0),0)</f>
        <v>0</v>
      </c>
    </row>
    <row r="167" spans="1:3" x14ac:dyDescent="0.25">
      <c r="A167" s="1">
        <f t="shared" si="4"/>
        <v>43947</v>
      </c>
      <c r="B167" s="1">
        <f t="shared" si="5"/>
        <v>43960</v>
      </c>
      <c r="C167" s="2">
        <f ca="1">IF(OR(TODAY()&lt;=A167,TODAY()&lt;=B167),IF(IF('Basic Calculator'!$K$5&gt;'Basic Calculator'!$H$10,IF('Basic Calculator'!$K$5&gt;=A167,1,0),IF('Basic Calculator'!$H$10&gt;=A167,1,0)),1,0),0)</f>
        <v>0</v>
      </c>
    </row>
    <row r="168" spans="1:3" x14ac:dyDescent="0.25">
      <c r="A168" s="1">
        <f t="shared" si="4"/>
        <v>43961</v>
      </c>
      <c r="B168" s="1">
        <f t="shared" si="5"/>
        <v>43974</v>
      </c>
      <c r="C168" s="2">
        <f ca="1">IF(OR(TODAY()&lt;=A168,TODAY()&lt;=B168),IF(IF('Basic Calculator'!$K$5&gt;'Basic Calculator'!$H$10,IF('Basic Calculator'!$K$5&gt;=A168,1,0),IF('Basic Calculator'!$H$10&gt;=A168,1,0)),1,0),0)</f>
        <v>0</v>
      </c>
    </row>
    <row r="169" spans="1:3" x14ac:dyDescent="0.25">
      <c r="A169" s="1">
        <f t="shared" si="4"/>
        <v>43975</v>
      </c>
      <c r="B169" s="1">
        <f t="shared" si="5"/>
        <v>43988</v>
      </c>
      <c r="C169" s="2">
        <f ca="1">IF(OR(TODAY()&lt;=A169,TODAY()&lt;=B169),IF(IF('Basic Calculator'!$K$5&gt;'Basic Calculator'!$H$10,IF('Basic Calculator'!$K$5&gt;=A169,1,0),IF('Basic Calculator'!$H$10&gt;=A169,1,0)),1,0),0)</f>
        <v>0</v>
      </c>
    </row>
    <row r="170" spans="1:3" x14ac:dyDescent="0.25">
      <c r="A170" s="1">
        <f t="shared" si="4"/>
        <v>43989</v>
      </c>
      <c r="B170" s="1">
        <f t="shared" si="5"/>
        <v>44002</v>
      </c>
      <c r="C170" s="2">
        <f ca="1">IF(OR(TODAY()&lt;=A170,TODAY()&lt;=B170),IF(IF('Basic Calculator'!$K$5&gt;'Basic Calculator'!$H$10,IF('Basic Calculator'!$K$5&gt;=A170,1,0),IF('Basic Calculator'!$H$10&gt;=A170,1,0)),1,0),0)</f>
        <v>0</v>
      </c>
    </row>
    <row r="171" spans="1:3" x14ac:dyDescent="0.25">
      <c r="A171" s="1">
        <f t="shared" si="4"/>
        <v>44003</v>
      </c>
      <c r="B171" s="1">
        <f t="shared" si="5"/>
        <v>44016</v>
      </c>
      <c r="C171" s="2">
        <f ca="1">IF(OR(TODAY()&lt;=A171,TODAY()&lt;=B171),IF(IF('Basic Calculator'!$K$5&gt;'Basic Calculator'!$H$10,IF('Basic Calculator'!$K$5&gt;=A171,1,0),IF('Basic Calculator'!$H$10&gt;=A171,1,0)),1,0),0)</f>
        <v>0</v>
      </c>
    </row>
    <row r="172" spans="1:3" x14ac:dyDescent="0.25">
      <c r="A172" s="1">
        <f t="shared" si="4"/>
        <v>44017</v>
      </c>
      <c r="B172" s="1">
        <f t="shared" si="5"/>
        <v>44030</v>
      </c>
      <c r="C172" s="2">
        <f ca="1">IF(OR(TODAY()&lt;=A172,TODAY()&lt;=B172),IF(IF('Basic Calculator'!$K$5&gt;'Basic Calculator'!$H$10,IF('Basic Calculator'!$K$5&gt;=A172,1,0),IF('Basic Calculator'!$H$10&gt;=A172,1,0)),1,0),0)</f>
        <v>0</v>
      </c>
    </row>
    <row r="173" spans="1:3" x14ac:dyDescent="0.25">
      <c r="A173" s="1">
        <f t="shared" si="4"/>
        <v>44031</v>
      </c>
      <c r="B173" s="1">
        <f t="shared" si="5"/>
        <v>44044</v>
      </c>
      <c r="C173" s="2">
        <f ca="1">IF(OR(TODAY()&lt;=A173,TODAY()&lt;=B173),IF(IF('Basic Calculator'!$K$5&gt;'Basic Calculator'!$H$10,IF('Basic Calculator'!$K$5&gt;=A173,1,0),IF('Basic Calculator'!$H$10&gt;=A173,1,0)),1,0),0)</f>
        <v>0</v>
      </c>
    </row>
    <row r="174" spans="1:3" x14ac:dyDescent="0.25">
      <c r="A174" s="1">
        <f t="shared" si="4"/>
        <v>44045</v>
      </c>
      <c r="B174" s="1">
        <f t="shared" si="5"/>
        <v>44058</v>
      </c>
      <c r="C174" s="2">
        <f ca="1">IF(OR(TODAY()&lt;=A174,TODAY()&lt;=B174),IF(IF('Basic Calculator'!$K$5&gt;'Basic Calculator'!$H$10,IF('Basic Calculator'!$K$5&gt;=A174,1,0),IF('Basic Calculator'!$H$10&gt;=A174,1,0)),1,0),0)</f>
        <v>0</v>
      </c>
    </row>
    <row r="175" spans="1:3" x14ac:dyDescent="0.25">
      <c r="A175" s="1">
        <f t="shared" si="4"/>
        <v>44059</v>
      </c>
      <c r="B175" s="1">
        <f t="shared" si="5"/>
        <v>44072</v>
      </c>
      <c r="C175" s="2">
        <f ca="1">IF(OR(TODAY()&lt;=A175,TODAY()&lt;=B175),IF(IF('Basic Calculator'!$K$5&gt;'Basic Calculator'!$H$10,IF('Basic Calculator'!$K$5&gt;=A175,1,0),IF('Basic Calculator'!$H$10&gt;=A175,1,0)),1,0),0)</f>
        <v>0</v>
      </c>
    </row>
    <row r="176" spans="1:3" x14ac:dyDescent="0.25">
      <c r="A176" s="1">
        <f t="shared" si="4"/>
        <v>44073</v>
      </c>
      <c r="B176" s="1">
        <f t="shared" si="5"/>
        <v>44086</v>
      </c>
      <c r="C176" s="2">
        <f ca="1">IF(OR(TODAY()&lt;=A176,TODAY()&lt;=B176),IF(IF('Basic Calculator'!$K$5&gt;'Basic Calculator'!$H$10,IF('Basic Calculator'!$K$5&gt;=A176,1,0),IF('Basic Calculator'!$H$10&gt;=A176,1,0)),1,0),0)</f>
        <v>0</v>
      </c>
    </row>
    <row r="177" spans="1:3" x14ac:dyDescent="0.25">
      <c r="A177" s="1">
        <f t="shared" si="4"/>
        <v>44087</v>
      </c>
      <c r="B177" s="1">
        <f t="shared" si="5"/>
        <v>44100</v>
      </c>
      <c r="C177" s="2">
        <f ca="1">IF(OR(TODAY()&lt;=A177,TODAY()&lt;=B177),IF(IF('Basic Calculator'!$K$5&gt;'Basic Calculator'!$H$10,IF('Basic Calculator'!$K$5&gt;=A177,1,0),IF('Basic Calculator'!$H$10&gt;=A177,1,0)),1,0),0)</f>
        <v>0</v>
      </c>
    </row>
    <row r="178" spans="1:3" x14ac:dyDescent="0.25">
      <c r="A178" s="1">
        <f t="shared" si="4"/>
        <v>44101</v>
      </c>
      <c r="B178" s="1">
        <f t="shared" si="5"/>
        <v>44114</v>
      </c>
      <c r="C178" s="2">
        <f ca="1">IF(OR(TODAY()&lt;=A178,TODAY()&lt;=B178),IF(IF('Basic Calculator'!$K$5&gt;'Basic Calculator'!$H$10,IF('Basic Calculator'!$K$5&gt;=A178,1,0),IF('Basic Calculator'!$H$10&gt;=A178,1,0)),1,0),0)</f>
        <v>0</v>
      </c>
    </row>
    <row r="179" spans="1:3" x14ac:dyDescent="0.25">
      <c r="A179" s="1">
        <f t="shared" si="4"/>
        <v>44115</v>
      </c>
      <c r="B179" s="1">
        <f t="shared" si="5"/>
        <v>44128</v>
      </c>
      <c r="C179" s="2">
        <f ca="1">IF(OR(TODAY()&lt;=A179,TODAY()&lt;=B179),IF(IF('Basic Calculator'!$K$5&gt;'Basic Calculator'!$H$10,IF('Basic Calculator'!$K$5&gt;=A179,1,0),IF('Basic Calculator'!$H$10&gt;=A179,1,0)),1,0),0)</f>
        <v>0</v>
      </c>
    </row>
    <row r="180" spans="1:3" x14ac:dyDescent="0.25">
      <c r="A180" s="1">
        <f t="shared" si="4"/>
        <v>44129</v>
      </c>
      <c r="B180" s="1">
        <f t="shared" si="5"/>
        <v>44142</v>
      </c>
      <c r="C180" s="2">
        <f ca="1">IF(OR(TODAY()&lt;=A180,TODAY()&lt;=B180),IF(IF('Basic Calculator'!$K$5&gt;'Basic Calculator'!$H$10,IF('Basic Calculator'!$K$5&gt;=A180,1,0),IF('Basic Calculator'!$H$10&gt;=A180,1,0)),1,0),0)</f>
        <v>0</v>
      </c>
    </row>
    <row r="181" spans="1:3" x14ac:dyDescent="0.25">
      <c r="A181" s="1">
        <f t="shared" si="4"/>
        <v>44143</v>
      </c>
      <c r="B181" s="1">
        <f t="shared" si="5"/>
        <v>44156</v>
      </c>
      <c r="C181" s="2">
        <f ca="1">IF(OR(TODAY()&lt;=A181,TODAY()&lt;=B181),IF(IF('Basic Calculator'!$K$5&gt;'Basic Calculator'!$H$10,IF('Basic Calculator'!$K$5&gt;=A181,1,0),IF('Basic Calculator'!$H$10&gt;=A181,1,0)),1,0),0)</f>
        <v>0</v>
      </c>
    </row>
    <row r="182" spans="1:3" x14ac:dyDescent="0.25">
      <c r="A182" s="1">
        <f t="shared" si="4"/>
        <v>44157</v>
      </c>
      <c r="B182" s="1">
        <f t="shared" si="5"/>
        <v>44170</v>
      </c>
      <c r="C182" s="2">
        <f ca="1">IF(OR(TODAY()&lt;=A182,TODAY()&lt;=B182),IF(IF('Basic Calculator'!$K$5&gt;'Basic Calculator'!$H$10,IF('Basic Calculator'!$K$5&gt;=A182,1,0),IF('Basic Calculator'!$H$10&gt;=A182,1,0)),1,0),0)</f>
        <v>0</v>
      </c>
    </row>
    <row r="183" spans="1:3" x14ac:dyDescent="0.25">
      <c r="A183" s="1">
        <f t="shared" si="4"/>
        <v>44171</v>
      </c>
      <c r="B183" s="1">
        <f t="shared" si="5"/>
        <v>44184</v>
      </c>
      <c r="C183" s="2">
        <f ca="1">IF(OR(TODAY()&lt;=A183,TODAY()&lt;=B183),IF(IF('Basic Calculator'!$K$5&gt;'Basic Calculator'!$H$10,IF('Basic Calculator'!$K$5&gt;=A183,1,0),IF('Basic Calculator'!$H$10&gt;=A183,1,0)),1,0),0)</f>
        <v>0</v>
      </c>
    </row>
    <row r="184" spans="1:3" x14ac:dyDescent="0.25">
      <c r="A184" s="1">
        <f t="shared" si="4"/>
        <v>44185</v>
      </c>
      <c r="B184" s="1">
        <f t="shared" si="5"/>
        <v>44198</v>
      </c>
      <c r="C184" s="2">
        <f ca="1">IF(OR(TODAY()&lt;=A184,TODAY()&lt;=B184),IF(IF('Basic Calculator'!$K$5&gt;'Basic Calculator'!$H$10,IF('Basic Calculator'!$K$5&gt;=A184,1,0),IF('Basic Calculator'!$H$10&gt;=A184,1,0)),1,0),0)</f>
        <v>0</v>
      </c>
    </row>
    <row r="185" spans="1:3" x14ac:dyDescent="0.25">
      <c r="A185" s="1">
        <f t="shared" si="4"/>
        <v>44199</v>
      </c>
      <c r="B185" s="1">
        <f t="shared" si="5"/>
        <v>44212</v>
      </c>
      <c r="C185" s="2">
        <f ca="1">IF(OR(TODAY()&lt;=A185,TODAY()&lt;=B185),IF(IF('Basic Calculator'!$K$5&gt;'Basic Calculator'!$H$10,IF('Basic Calculator'!$K$5&gt;=A185,1,0),IF('Basic Calculator'!$H$10&gt;=A185,1,0)),1,0),0)</f>
        <v>0</v>
      </c>
    </row>
    <row r="186" spans="1:3" x14ac:dyDescent="0.25">
      <c r="A186" s="1">
        <f t="shared" si="4"/>
        <v>44213</v>
      </c>
      <c r="B186" s="1">
        <f t="shared" si="5"/>
        <v>44226</v>
      </c>
      <c r="C186" s="2">
        <f ca="1">IF(OR(TODAY()&lt;=A186,TODAY()&lt;=B186),IF(IF('Basic Calculator'!$K$5&gt;'Basic Calculator'!$H$10,IF('Basic Calculator'!$K$5&gt;=A186,1,0),IF('Basic Calculator'!$H$10&gt;=A186,1,0)),1,0),0)</f>
        <v>0</v>
      </c>
    </row>
    <row r="187" spans="1:3" x14ac:dyDescent="0.25">
      <c r="A187" s="1">
        <f t="shared" si="4"/>
        <v>44227</v>
      </c>
      <c r="B187" s="1">
        <f t="shared" si="5"/>
        <v>44240</v>
      </c>
      <c r="C187" s="2">
        <f ca="1">IF(OR(TODAY()&lt;=A187,TODAY()&lt;=B187),IF(IF('Basic Calculator'!$K$5&gt;'Basic Calculator'!$H$10,IF('Basic Calculator'!$K$5&gt;=A187,1,0),IF('Basic Calculator'!$H$10&gt;=A187,1,0)),1,0),0)</f>
        <v>0</v>
      </c>
    </row>
    <row r="188" spans="1:3" x14ac:dyDescent="0.25">
      <c r="A188" s="1">
        <f t="shared" si="4"/>
        <v>44241</v>
      </c>
      <c r="B188" s="1">
        <f t="shared" si="5"/>
        <v>44254</v>
      </c>
      <c r="C188" s="2">
        <f ca="1">IF(OR(TODAY()&lt;=A188,TODAY()&lt;=B188),IF(IF('Basic Calculator'!$K$5&gt;'Basic Calculator'!$H$10,IF('Basic Calculator'!$K$5&gt;=A188,1,0),IF('Basic Calculator'!$H$10&gt;=A188,1,0)),1,0),0)</f>
        <v>0</v>
      </c>
    </row>
    <row r="189" spans="1:3" x14ac:dyDescent="0.25">
      <c r="A189" s="1">
        <f t="shared" si="4"/>
        <v>44255</v>
      </c>
      <c r="B189" s="1">
        <f t="shared" si="5"/>
        <v>44268</v>
      </c>
      <c r="C189" s="2">
        <f ca="1">IF(OR(TODAY()&lt;=A189,TODAY()&lt;=B189),IF(IF('Basic Calculator'!$K$5&gt;'Basic Calculator'!$H$10,IF('Basic Calculator'!$K$5&gt;=A189,1,0),IF('Basic Calculator'!$H$10&gt;=A189,1,0)),1,0),0)</f>
        <v>0</v>
      </c>
    </row>
    <row r="190" spans="1:3" x14ac:dyDescent="0.25">
      <c r="A190" s="1">
        <f t="shared" si="4"/>
        <v>44269</v>
      </c>
      <c r="B190" s="1">
        <f t="shared" si="5"/>
        <v>44282</v>
      </c>
      <c r="C190" s="2">
        <f ca="1">IF(OR(TODAY()&lt;=A190,TODAY()&lt;=B190),IF(IF('Basic Calculator'!$K$5&gt;'Basic Calculator'!$H$10,IF('Basic Calculator'!$K$5&gt;=A190,1,0),IF('Basic Calculator'!$H$10&gt;=A190,1,0)),1,0),0)</f>
        <v>0</v>
      </c>
    </row>
    <row r="191" spans="1:3" x14ac:dyDescent="0.25">
      <c r="A191" s="1">
        <f t="shared" si="4"/>
        <v>44283</v>
      </c>
      <c r="B191" s="1">
        <f t="shared" si="5"/>
        <v>44296</v>
      </c>
      <c r="C191" s="2">
        <f ca="1">IF(OR(TODAY()&lt;=A191,TODAY()&lt;=B191),IF(IF('Basic Calculator'!$K$5&gt;'Basic Calculator'!$H$10,IF('Basic Calculator'!$K$5&gt;=A191,1,0),IF('Basic Calculator'!$H$10&gt;=A191,1,0)),1,0),0)</f>
        <v>0</v>
      </c>
    </row>
    <row r="192" spans="1:3" x14ac:dyDescent="0.25">
      <c r="A192" s="1">
        <f t="shared" si="4"/>
        <v>44297</v>
      </c>
      <c r="B192" s="1">
        <f t="shared" si="5"/>
        <v>44310</v>
      </c>
      <c r="C192" s="2">
        <f ca="1">IF(OR(TODAY()&lt;=A192,TODAY()&lt;=B192),IF(IF('Basic Calculator'!$K$5&gt;'Basic Calculator'!$H$10,IF('Basic Calculator'!$K$5&gt;=A192,1,0),IF('Basic Calculator'!$H$10&gt;=A192,1,0)),1,0),0)</f>
        <v>0</v>
      </c>
    </row>
    <row r="193" spans="1:3" x14ac:dyDescent="0.25">
      <c r="A193" s="1">
        <f t="shared" si="4"/>
        <v>44311</v>
      </c>
      <c r="B193" s="1">
        <f t="shared" si="5"/>
        <v>44324</v>
      </c>
      <c r="C193" s="2">
        <f ca="1">IF(OR(TODAY()&lt;=A193,TODAY()&lt;=B193),IF(IF('Basic Calculator'!$K$5&gt;'Basic Calculator'!$H$10,IF('Basic Calculator'!$K$5&gt;=A193,1,0),IF('Basic Calculator'!$H$10&gt;=A193,1,0)),1,0),0)</f>
        <v>0</v>
      </c>
    </row>
    <row r="194" spans="1:3" x14ac:dyDescent="0.25">
      <c r="A194" s="1">
        <f t="shared" si="4"/>
        <v>44325</v>
      </c>
      <c r="B194" s="1">
        <f t="shared" si="5"/>
        <v>44338</v>
      </c>
      <c r="C194" s="2">
        <f ca="1">IF(OR(TODAY()&lt;=A194,TODAY()&lt;=B194),IF(IF('Basic Calculator'!$K$5&gt;'Basic Calculator'!$H$10,IF('Basic Calculator'!$K$5&gt;=A194,1,0),IF('Basic Calculator'!$H$10&gt;=A194,1,0)),1,0),0)</f>
        <v>0</v>
      </c>
    </row>
    <row r="195" spans="1:3" x14ac:dyDescent="0.25">
      <c r="A195" s="1">
        <f t="shared" si="4"/>
        <v>44339</v>
      </c>
      <c r="B195" s="1">
        <f t="shared" si="5"/>
        <v>44352</v>
      </c>
      <c r="C195" s="2">
        <f ca="1">IF(OR(TODAY()&lt;=A195,TODAY()&lt;=B195),IF(IF('Basic Calculator'!$K$5&gt;'Basic Calculator'!$H$10,IF('Basic Calculator'!$K$5&gt;=A195,1,0),IF('Basic Calculator'!$H$10&gt;=A195,1,0)),1,0),0)</f>
        <v>0</v>
      </c>
    </row>
    <row r="196" spans="1:3" x14ac:dyDescent="0.25">
      <c r="A196" s="1">
        <f t="shared" si="4"/>
        <v>44353</v>
      </c>
      <c r="B196" s="1">
        <f t="shared" si="5"/>
        <v>44366</v>
      </c>
      <c r="C196" s="2">
        <f ca="1">IF(OR(TODAY()&lt;=A196,TODAY()&lt;=B196),IF(IF('Basic Calculator'!$K$5&gt;'Basic Calculator'!$H$10,IF('Basic Calculator'!$K$5&gt;=A196,1,0),IF('Basic Calculator'!$H$10&gt;=A196,1,0)),1,0),0)</f>
        <v>0</v>
      </c>
    </row>
    <row r="197" spans="1:3" x14ac:dyDescent="0.25">
      <c r="A197" s="1">
        <f t="shared" ref="A197:A260" si="6">B196+1</f>
        <v>44367</v>
      </c>
      <c r="B197" s="1">
        <f t="shared" ref="B197:B260" si="7">A197+13</f>
        <v>44380</v>
      </c>
      <c r="C197" s="2">
        <f ca="1">IF(OR(TODAY()&lt;=A197,TODAY()&lt;=B197),IF(IF('Basic Calculator'!$K$5&gt;'Basic Calculator'!$H$10,IF('Basic Calculator'!$K$5&gt;=A197,1,0),IF('Basic Calculator'!$H$10&gt;=A197,1,0)),1,0),0)</f>
        <v>0</v>
      </c>
    </row>
    <row r="198" spans="1:3" x14ac:dyDescent="0.25">
      <c r="A198" s="1">
        <f t="shared" si="6"/>
        <v>44381</v>
      </c>
      <c r="B198" s="1">
        <f t="shared" si="7"/>
        <v>44394</v>
      </c>
      <c r="C198" s="2">
        <f ca="1">IF(OR(TODAY()&lt;=A198,TODAY()&lt;=B198),IF(IF('Basic Calculator'!$K$5&gt;'Basic Calculator'!$H$10,IF('Basic Calculator'!$K$5&gt;=A198,1,0),IF('Basic Calculator'!$H$10&gt;=A198,1,0)),1,0),0)</f>
        <v>0</v>
      </c>
    </row>
    <row r="199" spans="1:3" x14ac:dyDescent="0.25">
      <c r="A199" s="1">
        <f t="shared" si="6"/>
        <v>44395</v>
      </c>
      <c r="B199" s="1">
        <f t="shared" si="7"/>
        <v>44408</v>
      </c>
      <c r="C199" s="2">
        <f ca="1">IF(OR(TODAY()&lt;=A199,TODAY()&lt;=B199),IF(IF('Basic Calculator'!$K$5&gt;'Basic Calculator'!$H$10,IF('Basic Calculator'!$K$5&gt;=A199,1,0),IF('Basic Calculator'!$H$10&gt;=A199,1,0)),1,0),0)</f>
        <v>0</v>
      </c>
    </row>
    <row r="200" spans="1:3" x14ac:dyDescent="0.25">
      <c r="A200" s="1">
        <f t="shared" si="6"/>
        <v>44409</v>
      </c>
      <c r="B200" s="1">
        <f t="shared" si="7"/>
        <v>44422</v>
      </c>
      <c r="C200" s="2">
        <f ca="1">IF(OR(TODAY()&lt;=A200,TODAY()&lt;=B200),IF(IF('Basic Calculator'!$K$5&gt;'Basic Calculator'!$H$10,IF('Basic Calculator'!$K$5&gt;=A200,1,0),IF('Basic Calculator'!$H$10&gt;=A200,1,0)),1,0),0)</f>
        <v>0</v>
      </c>
    </row>
    <row r="201" spans="1:3" x14ac:dyDescent="0.25">
      <c r="A201" s="1">
        <f t="shared" si="6"/>
        <v>44423</v>
      </c>
      <c r="B201" s="1">
        <f t="shared" si="7"/>
        <v>44436</v>
      </c>
      <c r="C201" s="2">
        <f ca="1">IF(OR(TODAY()&lt;=A201,TODAY()&lt;=B201),IF(IF('Basic Calculator'!$K$5&gt;'Basic Calculator'!$H$10,IF('Basic Calculator'!$K$5&gt;=A201,1,0),IF('Basic Calculator'!$H$10&gt;=A201,1,0)),1,0),0)</f>
        <v>0</v>
      </c>
    </row>
    <row r="202" spans="1:3" x14ac:dyDescent="0.25">
      <c r="A202" s="1">
        <f t="shared" si="6"/>
        <v>44437</v>
      </c>
      <c r="B202" s="1">
        <f t="shared" si="7"/>
        <v>44450</v>
      </c>
      <c r="C202" s="2">
        <f ca="1">IF(OR(TODAY()&lt;=A202,TODAY()&lt;=B202),IF(IF('Basic Calculator'!$K$5&gt;'Basic Calculator'!$H$10,IF('Basic Calculator'!$K$5&gt;=A202,1,0),IF('Basic Calculator'!$H$10&gt;=A202,1,0)),1,0),0)</f>
        <v>0</v>
      </c>
    </row>
    <row r="203" spans="1:3" x14ac:dyDescent="0.25">
      <c r="A203" s="1">
        <f t="shared" si="6"/>
        <v>44451</v>
      </c>
      <c r="B203" s="1">
        <f t="shared" si="7"/>
        <v>44464</v>
      </c>
      <c r="C203" s="2">
        <f ca="1">IF(OR(TODAY()&lt;=A203,TODAY()&lt;=B203),IF(IF('Basic Calculator'!$K$5&gt;'Basic Calculator'!$H$10,IF('Basic Calculator'!$K$5&gt;=A203,1,0),IF('Basic Calculator'!$H$10&gt;=A203,1,0)),1,0),0)</f>
        <v>0</v>
      </c>
    </row>
    <row r="204" spans="1:3" x14ac:dyDescent="0.25">
      <c r="A204" s="1">
        <f t="shared" si="6"/>
        <v>44465</v>
      </c>
      <c r="B204" s="1">
        <f t="shared" si="7"/>
        <v>44478</v>
      </c>
      <c r="C204" s="2">
        <f ca="1">IF(OR(TODAY()&lt;=A204,TODAY()&lt;=B204),IF(IF('Basic Calculator'!$K$5&gt;'Basic Calculator'!$H$10,IF('Basic Calculator'!$K$5&gt;=A204,1,0),IF('Basic Calculator'!$H$10&gt;=A204,1,0)),1,0),0)</f>
        <v>0</v>
      </c>
    </row>
    <row r="205" spans="1:3" x14ac:dyDescent="0.25">
      <c r="A205" s="1">
        <f t="shared" si="6"/>
        <v>44479</v>
      </c>
      <c r="B205" s="1">
        <f t="shared" si="7"/>
        <v>44492</v>
      </c>
      <c r="C205" s="2">
        <f ca="1">IF(OR(TODAY()&lt;=A205,TODAY()&lt;=B205),IF(IF('Basic Calculator'!$K$5&gt;'Basic Calculator'!$H$10,IF('Basic Calculator'!$K$5&gt;=A205,1,0),IF('Basic Calculator'!$H$10&gt;=A205,1,0)),1,0),0)</f>
        <v>0</v>
      </c>
    </row>
    <row r="206" spans="1:3" x14ac:dyDescent="0.25">
      <c r="A206" s="1">
        <f t="shared" si="6"/>
        <v>44493</v>
      </c>
      <c r="B206" s="1">
        <f t="shared" si="7"/>
        <v>44506</v>
      </c>
      <c r="C206" s="2">
        <f ca="1">IF(OR(TODAY()&lt;=A206,TODAY()&lt;=B206),IF(IF('Basic Calculator'!$K$5&gt;'Basic Calculator'!$H$10,IF('Basic Calculator'!$K$5&gt;=A206,1,0),IF('Basic Calculator'!$H$10&gt;=A206,1,0)),1,0),0)</f>
        <v>0</v>
      </c>
    </row>
    <row r="207" spans="1:3" x14ac:dyDescent="0.25">
      <c r="A207" s="1">
        <f t="shared" si="6"/>
        <v>44507</v>
      </c>
      <c r="B207" s="1">
        <f t="shared" si="7"/>
        <v>44520</v>
      </c>
      <c r="C207" s="2">
        <f ca="1">IF(OR(TODAY()&lt;=A207,TODAY()&lt;=B207),IF(IF('Basic Calculator'!$K$5&gt;'Basic Calculator'!$H$10,IF('Basic Calculator'!$K$5&gt;=A207,1,0),IF('Basic Calculator'!$H$10&gt;=A207,1,0)),1,0),0)</f>
        <v>0</v>
      </c>
    </row>
    <row r="208" spans="1:3" x14ac:dyDescent="0.25">
      <c r="A208" s="1">
        <f t="shared" si="6"/>
        <v>44521</v>
      </c>
      <c r="B208" s="1">
        <f t="shared" si="7"/>
        <v>44534</v>
      </c>
      <c r="C208" s="2">
        <f ca="1">IF(OR(TODAY()&lt;=A208,TODAY()&lt;=B208),IF(IF('Basic Calculator'!$K$5&gt;'Basic Calculator'!$H$10,IF('Basic Calculator'!$K$5&gt;=A208,1,0),IF('Basic Calculator'!$H$10&gt;=A208,1,0)),1,0),0)</f>
        <v>0</v>
      </c>
    </row>
    <row r="209" spans="1:3" x14ac:dyDescent="0.25">
      <c r="A209" s="1">
        <f t="shared" si="6"/>
        <v>44535</v>
      </c>
      <c r="B209" s="1">
        <f t="shared" si="7"/>
        <v>44548</v>
      </c>
      <c r="C209" s="2">
        <f ca="1">IF(OR(TODAY()&lt;=A209,TODAY()&lt;=B209),IF(IF('Basic Calculator'!$K$5&gt;'Basic Calculator'!$H$10,IF('Basic Calculator'!$K$5&gt;=A209,1,0),IF('Basic Calculator'!$H$10&gt;=A209,1,0)),1,0),0)</f>
        <v>0</v>
      </c>
    </row>
    <row r="210" spans="1:3" x14ac:dyDescent="0.25">
      <c r="A210" s="1">
        <f t="shared" si="6"/>
        <v>44549</v>
      </c>
      <c r="B210" s="1">
        <f t="shared" si="7"/>
        <v>44562</v>
      </c>
      <c r="C210" s="2">
        <f ca="1">IF(OR(TODAY()&lt;=A210,TODAY()&lt;=B210),IF(IF('Basic Calculator'!$K$5&gt;'Basic Calculator'!$H$10,IF('Basic Calculator'!$K$5&gt;=A210,1,0),IF('Basic Calculator'!$H$10&gt;=A210,1,0)),1,0),0)</f>
        <v>0</v>
      </c>
    </row>
    <row r="211" spans="1:3" x14ac:dyDescent="0.25">
      <c r="A211" s="1">
        <f t="shared" si="6"/>
        <v>44563</v>
      </c>
      <c r="B211" s="1">
        <f t="shared" si="7"/>
        <v>44576</v>
      </c>
      <c r="C211" s="2">
        <f ca="1">IF(OR(TODAY()&lt;=A211,TODAY()&lt;=B211),IF(IF('Basic Calculator'!$K$5&gt;'Basic Calculator'!$H$10,IF('Basic Calculator'!$K$5&gt;=A211,1,0),IF('Basic Calculator'!$H$10&gt;=A211,1,0)),1,0),0)</f>
        <v>0</v>
      </c>
    </row>
    <row r="212" spans="1:3" x14ac:dyDescent="0.25">
      <c r="A212" s="1">
        <f t="shared" si="6"/>
        <v>44577</v>
      </c>
      <c r="B212" s="1">
        <f t="shared" si="7"/>
        <v>44590</v>
      </c>
      <c r="C212" s="2">
        <f ca="1">IF(OR(TODAY()&lt;=A212,TODAY()&lt;=B212),IF(IF('Basic Calculator'!$K$5&gt;'Basic Calculator'!$H$10,IF('Basic Calculator'!$K$5&gt;=A212,1,0),IF('Basic Calculator'!$H$10&gt;=A212,1,0)),1,0),0)</f>
        <v>0</v>
      </c>
    </row>
    <row r="213" spans="1:3" x14ac:dyDescent="0.25">
      <c r="A213" s="1">
        <f t="shared" si="6"/>
        <v>44591</v>
      </c>
      <c r="B213" s="1">
        <f t="shared" si="7"/>
        <v>44604</v>
      </c>
      <c r="C213" s="2">
        <f ca="1">IF(OR(TODAY()&lt;=A213,TODAY()&lt;=B213),IF(IF('Basic Calculator'!$K$5&gt;'Basic Calculator'!$H$10,IF('Basic Calculator'!$K$5&gt;=A213,1,0),IF('Basic Calculator'!$H$10&gt;=A213,1,0)),1,0),0)</f>
        <v>0</v>
      </c>
    </row>
    <row r="214" spans="1:3" x14ac:dyDescent="0.25">
      <c r="A214" s="1">
        <f t="shared" si="6"/>
        <v>44605</v>
      </c>
      <c r="B214" s="1">
        <f t="shared" si="7"/>
        <v>44618</v>
      </c>
      <c r="C214" s="2">
        <f ca="1">IF(OR(TODAY()&lt;=A214,TODAY()&lt;=B214),IF(IF('Basic Calculator'!$K$5&gt;'Basic Calculator'!$H$10,IF('Basic Calculator'!$K$5&gt;=A214,1,0),IF('Basic Calculator'!$H$10&gt;=A214,1,0)),1,0),0)</f>
        <v>0</v>
      </c>
    </row>
    <row r="215" spans="1:3" x14ac:dyDescent="0.25">
      <c r="A215" s="1">
        <f t="shared" si="6"/>
        <v>44619</v>
      </c>
      <c r="B215" s="1">
        <f t="shared" si="7"/>
        <v>44632</v>
      </c>
      <c r="C215" s="2">
        <f ca="1">IF(OR(TODAY()&lt;=A215,TODAY()&lt;=B215),IF(IF('Basic Calculator'!$K$5&gt;'Basic Calculator'!$H$10,IF('Basic Calculator'!$K$5&gt;=A215,1,0),IF('Basic Calculator'!$H$10&gt;=A215,1,0)),1,0),0)</f>
        <v>0</v>
      </c>
    </row>
    <row r="216" spans="1:3" x14ac:dyDescent="0.25">
      <c r="A216" s="1">
        <f t="shared" si="6"/>
        <v>44633</v>
      </c>
      <c r="B216" s="1">
        <f t="shared" si="7"/>
        <v>44646</v>
      </c>
      <c r="C216" s="2">
        <f ca="1">IF(OR(TODAY()&lt;=A216,TODAY()&lt;=B216),IF(IF('Basic Calculator'!$K$5&gt;'Basic Calculator'!$H$10,IF('Basic Calculator'!$K$5&gt;=A216,1,0),IF('Basic Calculator'!$H$10&gt;=A216,1,0)),1,0),0)</f>
        <v>0</v>
      </c>
    </row>
    <row r="217" spans="1:3" x14ac:dyDescent="0.25">
      <c r="A217" s="1">
        <f t="shared" si="6"/>
        <v>44647</v>
      </c>
      <c r="B217" s="1">
        <f t="shared" si="7"/>
        <v>44660</v>
      </c>
      <c r="C217" s="2">
        <f ca="1">IF(OR(TODAY()&lt;=A217,TODAY()&lt;=B217),IF(IF('Basic Calculator'!$K$5&gt;'Basic Calculator'!$H$10,IF('Basic Calculator'!$K$5&gt;=A217,1,0),IF('Basic Calculator'!$H$10&gt;=A217,1,0)),1,0),0)</f>
        <v>0</v>
      </c>
    </row>
    <row r="218" spans="1:3" x14ac:dyDescent="0.25">
      <c r="A218" s="1">
        <f t="shared" si="6"/>
        <v>44661</v>
      </c>
      <c r="B218" s="1">
        <f t="shared" si="7"/>
        <v>44674</v>
      </c>
      <c r="C218" s="2">
        <f ca="1">IF(OR(TODAY()&lt;=A218,TODAY()&lt;=B218),IF(IF('Basic Calculator'!$K$5&gt;'Basic Calculator'!$H$10,IF('Basic Calculator'!$K$5&gt;=A218,1,0),IF('Basic Calculator'!$H$10&gt;=A218,1,0)),1,0),0)</f>
        <v>0</v>
      </c>
    </row>
    <row r="219" spans="1:3" x14ac:dyDescent="0.25">
      <c r="A219" s="1">
        <f t="shared" si="6"/>
        <v>44675</v>
      </c>
      <c r="B219" s="1">
        <f t="shared" si="7"/>
        <v>44688</v>
      </c>
      <c r="C219" s="2">
        <f ca="1">IF(OR(TODAY()&lt;=A219,TODAY()&lt;=B219),IF(IF('Basic Calculator'!$K$5&gt;'Basic Calculator'!$H$10,IF('Basic Calculator'!$K$5&gt;=A219,1,0),IF('Basic Calculator'!$H$10&gt;=A219,1,0)),1,0),0)</f>
        <v>0</v>
      </c>
    </row>
    <row r="220" spans="1:3" x14ac:dyDescent="0.25">
      <c r="A220" s="1">
        <f t="shared" si="6"/>
        <v>44689</v>
      </c>
      <c r="B220" s="1">
        <f t="shared" si="7"/>
        <v>44702</v>
      </c>
      <c r="C220" s="2">
        <f ca="1">IF(OR(TODAY()&lt;=A220,TODAY()&lt;=B220),IF(IF('Basic Calculator'!$K$5&gt;'Basic Calculator'!$H$10,IF('Basic Calculator'!$K$5&gt;=A220,1,0),IF('Basic Calculator'!$H$10&gt;=A220,1,0)),1,0),0)</f>
        <v>0</v>
      </c>
    </row>
    <row r="221" spans="1:3" x14ac:dyDescent="0.25">
      <c r="A221" s="1">
        <f t="shared" si="6"/>
        <v>44703</v>
      </c>
      <c r="B221" s="1">
        <f t="shared" si="7"/>
        <v>44716</v>
      </c>
      <c r="C221" s="2">
        <f ca="1">IF(OR(TODAY()&lt;=A221,TODAY()&lt;=B221),IF(IF('Basic Calculator'!$K$5&gt;'Basic Calculator'!$H$10,IF('Basic Calculator'!$K$5&gt;=A221,1,0),IF('Basic Calculator'!$H$10&gt;=A221,1,0)),1,0),0)</f>
        <v>0</v>
      </c>
    </row>
    <row r="222" spans="1:3" x14ac:dyDescent="0.25">
      <c r="A222" s="1">
        <f t="shared" si="6"/>
        <v>44717</v>
      </c>
      <c r="B222" s="1">
        <f t="shared" si="7"/>
        <v>44730</v>
      </c>
      <c r="C222" s="2">
        <f ca="1">IF(OR(TODAY()&lt;=A222,TODAY()&lt;=B222),IF(IF('Basic Calculator'!$K$5&gt;'Basic Calculator'!$H$10,IF('Basic Calculator'!$K$5&gt;=A222,1,0),IF('Basic Calculator'!$H$10&gt;=A222,1,0)),1,0),0)</f>
        <v>0</v>
      </c>
    </row>
    <row r="223" spans="1:3" x14ac:dyDescent="0.25">
      <c r="A223" s="1">
        <f t="shared" si="6"/>
        <v>44731</v>
      </c>
      <c r="B223" s="1">
        <f t="shared" si="7"/>
        <v>44744</v>
      </c>
      <c r="C223" s="2">
        <f ca="1">IF(OR(TODAY()&lt;=A223,TODAY()&lt;=B223),IF(IF('Basic Calculator'!$K$5&gt;'Basic Calculator'!$H$10,IF('Basic Calculator'!$K$5&gt;=A223,1,0),IF('Basic Calculator'!$H$10&gt;=A223,1,0)),1,0),0)</f>
        <v>0</v>
      </c>
    </row>
    <row r="224" spans="1:3" x14ac:dyDescent="0.25">
      <c r="A224" s="1">
        <f t="shared" si="6"/>
        <v>44745</v>
      </c>
      <c r="B224" s="1">
        <f t="shared" si="7"/>
        <v>44758</v>
      </c>
      <c r="C224" s="2">
        <f ca="1">IF(OR(TODAY()&lt;=A224,TODAY()&lt;=B224),IF(IF('Basic Calculator'!$K$5&gt;'Basic Calculator'!$H$10,IF('Basic Calculator'!$K$5&gt;=A224,1,0),IF('Basic Calculator'!$H$10&gt;=A224,1,0)),1,0),0)</f>
        <v>0</v>
      </c>
    </row>
    <row r="225" spans="1:3" x14ac:dyDescent="0.25">
      <c r="A225" s="1">
        <f t="shared" si="6"/>
        <v>44759</v>
      </c>
      <c r="B225" s="1">
        <f t="shared" si="7"/>
        <v>44772</v>
      </c>
      <c r="C225" s="2">
        <f ca="1">IF(OR(TODAY()&lt;=A225,TODAY()&lt;=B225),IF(IF('Basic Calculator'!$K$5&gt;'Basic Calculator'!$H$10,IF('Basic Calculator'!$K$5&gt;=A225,1,0),IF('Basic Calculator'!$H$10&gt;=A225,1,0)),1,0),0)</f>
        <v>0</v>
      </c>
    </row>
    <row r="226" spans="1:3" x14ac:dyDescent="0.25">
      <c r="A226" s="1">
        <f t="shared" si="6"/>
        <v>44773</v>
      </c>
      <c r="B226" s="1">
        <f t="shared" si="7"/>
        <v>44786</v>
      </c>
      <c r="C226" s="2">
        <f ca="1">IF(OR(TODAY()&lt;=A226,TODAY()&lt;=B226),IF(IF('Basic Calculator'!$K$5&gt;'Basic Calculator'!$H$10,IF('Basic Calculator'!$K$5&gt;=A226,1,0),IF('Basic Calculator'!$H$10&gt;=A226,1,0)),1,0),0)</f>
        <v>0</v>
      </c>
    </row>
    <row r="227" spans="1:3" x14ac:dyDescent="0.25">
      <c r="A227" s="1">
        <f t="shared" si="6"/>
        <v>44787</v>
      </c>
      <c r="B227" s="1">
        <f t="shared" si="7"/>
        <v>44800</v>
      </c>
      <c r="C227" s="2">
        <f ca="1">IF(OR(TODAY()&lt;=A227,TODAY()&lt;=B227),IF(IF('Basic Calculator'!$K$5&gt;'Basic Calculator'!$H$10,IF('Basic Calculator'!$K$5&gt;=A227,1,0),IF('Basic Calculator'!$H$10&gt;=A227,1,0)),1,0),0)</f>
        <v>0</v>
      </c>
    </row>
    <row r="228" spans="1:3" x14ac:dyDescent="0.25">
      <c r="A228" s="1">
        <f t="shared" si="6"/>
        <v>44801</v>
      </c>
      <c r="B228" s="1">
        <f t="shared" si="7"/>
        <v>44814</v>
      </c>
      <c r="C228" s="2">
        <f ca="1">IF(OR(TODAY()&lt;=A228,TODAY()&lt;=B228),IF(IF('Basic Calculator'!$K$5&gt;'Basic Calculator'!$H$10,IF('Basic Calculator'!$K$5&gt;=A228,1,0),IF('Basic Calculator'!$H$10&gt;=A228,1,0)),1,0),0)</f>
        <v>0</v>
      </c>
    </row>
    <row r="229" spans="1:3" x14ac:dyDescent="0.25">
      <c r="A229" s="1">
        <f t="shared" si="6"/>
        <v>44815</v>
      </c>
      <c r="B229" s="1">
        <f t="shared" si="7"/>
        <v>44828</v>
      </c>
      <c r="C229" s="2">
        <f ca="1">IF(OR(TODAY()&lt;=A229,TODAY()&lt;=B229),IF(IF('Basic Calculator'!$K$5&gt;'Basic Calculator'!$H$10,IF('Basic Calculator'!$K$5&gt;=A229,1,0),IF('Basic Calculator'!$H$10&gt;=A229,1,0)),1,0),0)</f>
        <v>0</v>
      </c>
    </row>
    <row r="230" spans="1:3" x14ac:dyDescent="0.25">
      <c r="A230" s="1">
        <f t="shared" si="6"/>
        <v>44829</v>
      </c>
      <c r="B230" s="1">
        <f t="shared" si="7"/>
        <v>44842</v>
      </c>
      <c r="C230" s="2">
        <f ca="1">IF(OR(TODAY()&lt;=A230,TODAY()&lt;=B230),IF(IF('Basic Calculator'!$K$5&gt;'Basic Calculator'!$H$10,IF('Basic Calculator'!$K$5&gt;=A230,1,0),IF('Basic Calculator'!$H$10&gt;=A230,1,0)),1,0),0)</f>
        <v>0</v>
      </c>
    </row>
    <row r="231" spans="1:3" x14ac:dyDescent="0.25">
      <c r="A231" s="1">
        <f t="shared" si="6"/>
        <v>44843</v>
      </c>
      <c r="B231" s="1">
        <f t="shared" si="7"/>
        <v>44856</v>
      </c>
      <c r="C231" s="2">
        <f ca="1">IF(OR(TODAY()&lt;=A231,TODAY()&lt;=B231),IF(IF('Basic Calculator'!$K$5&gt;'Basic Calculator'!$H$10,IF('Basic Calculator'!$K$5&gt;=A231,1,0),IF('Basic Calculator'!$H$10&gt;=A231,1,0)),1,0),0)</f>
        <v>0</v>
      </c>
    </row>
    <row r="232" spans="1:3" x14ac:dyDescent="0.25">
      <c r="A232" s="1">
        <f t="shared" si="6"/>
        <v>44857</v>
      </c>
      <c r="B232" s="1">
        <f t="shared" si="7"/>
        <v>44870</v>
      </c>
      <c r="C232" s="2">
        <f ca="1">IF(OR(TODAY()&lt;=A232,TODAY()&lt;=B232),IF(IF('Basic Calculator'!$K$5&gt;'Basic Calculator'!$H$10,IF('Basic Calculator'!$K$5&gt;=A232,1,0),IF('Basic Calculator'!$H$10&gt;=A232,1,0)),1,0),0)</f>
        <v>0</v>
      </c>
    </row>
    <row r="233" spans="1:3" x14ac:dyDescent="0.25">
      <c r="A233" s="1">
        <f t="shared" si="6"/>
        <v>44871</v>
      </c>
      <c r="B233" s="1">
        <f t="shared" si="7"/>
        <v>44884</v>
      </c>
      <c r="C233" s="2">
        <f ca="1">IF(OR(TODAY()&lt;=A233,TODAY()&lt;=B233),IF(IF('Basic Calculator'!$K$5&gt;'Basic Calculator'!$H$10,IF('Basic Calculator'!$K$5&gt;=A233,1,0),IF('Basic Calculator'!$H$10&gt;=A233,1,0)),1,0),0)</f>
        <v>0</v>
      </c>
    </row>
    <row r="234" spans="1:3" x14ac:dyDescent="0.25">
      <c r="A234" s="1">
        <f t="shared" si="6"/>
        <v>44885</v>
      </c>
      <c r="B234" s="1">
        <f t="shared" si="7"/>
        <v>44898</v>
      </c>
      <c r="C234" s="2">
        <f ca="1">IF(OR(TODAY()&lt;=A234,TODAY()&lt;=B234),IF(IF('Basic Calculator'!$K$5&gt;'Basic Calculator'!$H$10,IF('Basic Calculator'!$K$5&gt;=A234,1,0),IF('Basic Calculator'!$H$10&gt;=A234,1,0)),1,0),0)</f>
        <v>0</v>
      </c>
    </row>
    <row r="235" spans="1:3" x14ac:dyDescent="0.25">
      <c r="A235" s="1">
        <f t="shared" si="6"/>
        <v>44899</v>
      </c>
      <c r="B235" s="1">
        <f t="shared" si="7"/>
        <v>44912</v>
      </c>
      <c r="C235" s="2">
        <f ca="1">IF(OR(TODAY()&lt;=A235,TODAY()&lt;=B235),IF(IF('Basic Calculator'!$K$5&gt;'Basic Calculator'!$H$10,IF('Basic Calculator'!$K$5&gt;=A235,1,0),IF('Basic Calculator'!$H$10&gt;=A235,1,0)),1,0),0)</f>
        <v>0</v>
      </c>
    </row>
    <row r="236" spans="1:3" x14ac:dyDescent="0.25">
      <c r="A236" s="1">
        <f t="shared" si="6"/>
        <v>44913</v>
      </c>
      <c r="B236" s="1">
        <f t="shared" si="7"/>
        <v>44926</v>
      </c>
      <c r="C236" s="2">
        <f ca="1">IF(OR(TODAY()&lt;=A236,TODAY()&lt;=B236),IF(IF('Basic Calculator'!$K$5&gt;'Basic Calculator'!$H$10,IF('Basic Calculator'!$K$5&gt;=A236,1,0),IF('Basic Calculator'!$H$10&gt;=A236,1,0)),1,0),0)</f>
        <v>0</v>
      </c>
    </row>
    <row r="237" spans="1:3" x14ac:dyDescent="0.25">
      <c r="A237" s="1">
        <f t="shared" si="6"/>
        <v>44927</v>
      </c>
      <c r="B237" s="1">
        <f t="shared" si="7"/>
        <v>44940</v>
      </c>
      <c r="C237" s="2">
        <f ca="1">IF(OR(TODAY()&lt;=A237,TODAY()&lt;=B237),IF(IF('Basic Calculator'!$K$5&gt;'Basic Calculator'!$H$10,IF('Basic Calculator'!$K$5&gt;=A237,1,0),IF('Basic Calculator'!$H$10&gt;=A237,1,0)),1,0),0)</f>
        <v>0</v>
      </c>
    </row>
    <row r="238" spans="1:3" x14ac:dyDescent="0.25">
      <c r="A238" s="1">
        <f t="shared" si="6"/>
        <v>44941</v>
      </c>
      <c r="B238" s="1">
        <f t="shared" si="7"/>
        <v>44954</v>
      </c>
      <c r="C238" s="2">
        <f ca="1">IF(OR(TODAY()&lt;=A238,TODAY()&lt;=B238),IF(IF('Basic Calculator'!$K$5&gt;'Basic Calculator'!$H$10,IF('Basic Calculator'!$K$5&gt;=A238,1,0),IF('Basic Calculator'!$H$10&gt;=A238,1,0)),1,0),0)</f>
        <v>0</v>
      </c>
    </row>
    <row r="239" spans="1:3" x14ac:dyDescent="0.25">
      <c r="A239" s="1">
        <f t="shared" si="6"/>
        <v>44955</v>
      </c>
      <c r="B239" s="1">
        <f t="shared" si="7"/>
        <v>44968</v>
      </c>
      <c r="C239" s="2">
        <f ca="1">IF(OR(TODAY()&lt;=A239,TODAY()&lt;=B239),IF(IF('Basic Calculator'!$K$5&gt;'Basic Calculator'!$H$10,IF('Basic Calculator'!$K$5&gt;=A239,1,0),IF('Basic Calculator'!$H$10&gt;=A239,1,0)),1,0),0)</f>
        <v>0</v>
      </c>
    </row>
    <row r="240" spans="1:3" x14ac:dyDescent="0.25">
      <c r="A240" s="1">
        <f t="shared" si="6"/>
        <v>44969</v>
      </c>
      <c r="B240" s="1">
        <f t="shared" si="7"/>
        <v>44982</v>
      </c>
      <c r="C240" s="2">
        <f ca="1">IF(OR(TODAY()&lt;=A240,TODAY()&lt;=B240),IF(IF('Basic Calculator'!$K$5&gt;'Basic Calculator'!$H$10,IF('Basic Calculator'!$K$5&gt;=A240,1,0),IF('Basic Calculator'!$H$10&gt;=A240,1,0)),1,0),0)</f>
        <v>0</v>
      </c>
    </row>
    <row r="241" spans="1:3" x14ac:dyDescent="0.25">
      <c r="A241" s="1">
        <f t="shared" si="6"/>
        <v>44983</v>
      </c>
      <c r="B241" s="1">
        <f t="shared" si="7"/>
        <v>44996</v>
      </c>
      <c r="C241" s="2">
        <f ca="1">IF(OR(TODAY()&lt;=A241,TODAY()&lt;=B241),IF(IF('Basic Calculator'!$K$5&gt;'Basic Calculator'!$H$10,IF('Basic Calculator'!$K$5&gt;=A241,1,0),IF('Basic Calculator'!$H$10&gt;=A241,1,0)),1,0),0)</f>
        <v>0</v>
      </c>
    </row>
    <row r="242" spans="1:3" x14ac:dyDescent="0.25">
      <c r="A242" s="1">
        <f t="shared" si="6"/>
        <v>44997</v>
      </c>
      <c r="B242" s="1">
        <f t="shared" si="7"/>
        <v>45010</v>
      </c>
      <c r="C242" s="2">
        <f ca="1">IF(OR(TODAY()&lt;=A242,TODAY()&lt;=B242),IF(IF('Basic Calculator'!$K$5&gt;'Basic Calculator'!$H$10,IF('Basic Calculator'!$K$5&gt;=A242,1,0),IF('Basic Calculator'!$H$10&gt;=A242,1,0)),1,0),0)</f>
        <v>0</v>
      </c>
    </row>
    <row r="243" spans="1:3" x14ac:dyDescent="0.25">
      <c r="A243" s="1">
        <f t="shared" si="6"/>
        <v>45011</v>
      </c>
      <c r="B243" s="1">
        <f t="shared" si="7"/>
        <v>45024</v>
      </c>
      <c r="C243" s="2">
        <f ca="1">IF(OR(TODAY()&lt;=A243,TODAY()&lt;=B243),IF(IF('Basic Calculator'!$K$5&gt;'Basic Calculator'!$H$10,IF('Basic Calculator'!$K$5&gt;=A243,1,0),IF('Basic Calculator'!$H$10&gt;=A243,1,0)),1,0),0)</f>
        <v>0</v>
      </c>
    </row>
    <row r="244" spans="1:3" x14ac:dyDescent="0.25">
      <c r="A244" s="1">
        <f t="shared" si="6"/>
        <v>45025</v>
      </c>
      <c r="B244" s="1">
        <f t="shared" si="7"/>
        <v>45038</v>
      </c>
      <c r="C244" s="2">
        <f ca="1">IF(OR(TODAY()&lt;=A244,TODAY()&lt;=B244),IF(IF('Basic Calculator'!$K$5&gt;'Basic Calculator'!$H$10,IF('Basic Calculator'!$K$5&gt;=A244,1,0),IF('Basic Calculator'!$H$10&gt;=A244,1,0)),1,0),0)</f>
        <v>0</v>
      </c>
    </row>
    <row r="245" spans="1:3" x14ac:dyDescent="0.25">
      <c r="A245" s="1">
        <f t="shared" si="6"/>
        <v>45039</v>
      </c>
      <c r="B245" s="1">
        <f t="shared" si="7"/>
        <v>45052</v>
      </c>
      <c r="C245" s="2">
        <f ca="1">IF(OR(TODAY()&lt;=A245,TODAY()&lt;=B245),IF(IF('Basic Calculator'!$K$5&gt;'Basic Calculator'!$H$10,IF('Basic Calculator'!$K$5&gt;=A245,1,0),IF('Basic Calculator'!$H$10&gt;=A245,1,0)),1,0),0)</f>
        <v>0</v>
      </c>
    </row>
    <row r="246" spans="1:3" x14ac:dyDescent="0.25">
      <c r="A246" s="1">
        <f t="shared" si="6"/>
        <v>45053</v>
      </c>
      <c r="B246" s="1">
        <f t="shared" si="7"/>
        <v>45066</v>
      </c>
      <c r="C246" s="2">
        <f ca="1">IF(OR(TODAY()&lt;=A246,TODAY()&lt;=B246),IF(IF('Basic Calculator'!$K$5&gt;'Basic Calculator'!$H$10,IF('Basic Calculator'!$K$5&gt;=A246,1,0),IF('Basic Calculator'!$H$10&gt;=A246,1,0)),1,0),0)</f>
        <v>0</v>
      </c>
    </row>
    <row r="247" spans="1:3" x14ac:dyDescent="0.25">
      <c r="A247" s="1">
        <f t="shared" si="6"/>
        <v>45067</v>
      </c>
      <c r="B247" s="1">
        <f t="shared" si="7"/>
        <v>45080</v>
      </c>
      <c r="C247" s="2">
        <f ca="1">IF(OR(TODAY()&lt;=A247,TODAY()&lt;=B247),IF(IF('Basic Calculator'!$K$5&gt;'Basic Calculator'!$H$10,IF('Basic Calculator'!$K$5&gt;=A247,1,0),IF('Basic Calculator'!$H$10&gt;=A247,1,0)),1,0),0)</f>
        <v>0</v>
      </c>
    </row>
    <row r="248" spans="1:3" x14ac:dyDescent="0.25">
      <c r="A248" s="1">
        <f t="shared" si="6"/>
        <v>45081</v>
      </c>
      <c r="B248" s="1">
        <f t="shared" si="7"/>
        <v>45094</v>
      </c>
      <c r="C248" s="2">
        <f ca="1">IF(OR(TODAY()&lt;=A248,TODAY()&lt;=B248),IF(IF('Basic Calculator'!$K$5&gt;'Basic Calculator'!$H$10,IF('Basic Calculator'!$K$5&gt;=A248,1,0),IF('Basic Calculator'!$H$10&gt;=A248,1,0)),1,0),0)</f>
        <v>0</v>
      </c>
    </row>
    <row r="249" spans="1:3" x14ac:dyDescent="0.25">
      <c r="A249" s="1">
        <f t="shared" si="6"/>
        <v>45095</v>
      </c>
      <c r="B249" s="1">
        <f t="shared" si="7"/>
        <v>45108</v>
      </c>
      <c r="C249" s="2">
        <f ca="1">IF(OR(TODAY()&lt;=A249,TODAY()&lt;=B249),IF(IF('Basic Calculator'!$K$5&gt;'Basic Calculator'!$H$10,IF('Basic Calculator'!$K$5&gt;=A249,1,0),IF('Basic Calculator'!$H$10&gt;=A249,1,0)),1,0),0)</f>
        <v>0</v>
      </c>
    </row>
    <row r="250" spans="1:3" x14ac:dyDescent="0.25">
      <c r="A250" s="1">
        <f t="shared" si="6"/>
        <v>45109</v>
      </c>
      <c r="B250" s="1">
        <f t="shared" si="7"/>
        <v>45122</v>
      </c>
      <c r="C250" s="2">
        <f ca="1">IF(OR(TODAY()&lt;=A250,TODAY()&lt;=B250),IF(IF('Basic Calculator'!$K$5&gt;'Basic Calculator'!$H$10,IF('Basic Calculator'!$K$5&gt;=A250,1,0),IF('Basic Calculator'!$H$10&gt;=A250,1,0)),1,0),0)</f>
        <v>0</v>
      </c>
    </row>
    <row r="251" spans="1:3" x14ac:dyDescent="0.25">
      <c r="A251" s="1">
        <f t="shared" si="6"/>
        <v>45123</v>
      </c>
      <c r="B251" s="1">
        <f t="shared" si="7"/>
        <v>45136</v>
      </c>
      <c r="C251" s="2">
        <f ca="1">IF(OR(TODAY()&lt;=A251,TODAY()&lt;=B251),IF(IF('Basic Calculator'!$K$5&gt;'Basic Calculator'!$H$10,IF('Basic Calculator'!$K$5&gt;=A251,1,0),IF('Basic Calculator'!$H$10&gt;=A251,1,0)),1,0),0)</f>
        <v>0</v>
      </c>
    </row>
    <row r="252" spans="1:3" x14ac:dyDescent="0.25">
      <c r="A252" s="1">
        <f t="shared" si="6"/>
        <v>45137</v>
      </c>
      <c r="B252" s="1">
        <f t="shared" si="7"/>
        <v>45150</v>
      </c>
      <c r="C252" s="2">
        <f ca="1">IF(OR(TODAY()&lt;=A252,TODAY()&lt;=B252),IF(IF('Basic Calculator'!$K$5&gt;'Basic Calculator'!$H$10,IF('Basic Calculator'!$K$5&gt;=A252,1,0),IF('Basic Calculator'!$H$10&gt;=A252,1,0)),1,0),0)</f>
        <v>0</v>
      </c>
    </row>
    <row r="253" spans="1:3" x14ac:dyDescent="0.25">
      <c r="A253" s="1">
        <f t="shared" si="6"/>
        <v>45151</v>
      </c>
      <c r="B253" s="1">
        <f t="shared" si="7"/>
        <v>45164</v>
      </c>
      <c r="C253" s="2">
        <f ca="1">IF(OR(TODAY()&lt;=A253,TODAY()&lt;=B253),IF(IF('Basic Calculator'!$K$5&gt;'Basic Calculator'!$H$10,IF('Basic Calculator'!$K$5&gt;=A253,1,0),IF('Basic Calculator'!$H$10&gt;=A253,1,0)),1,0),0)</f>
        <v>0</v>
      </c>
    </row>
    <row r="254" spans="1:3" x14ac:dyDescent="0.25">
      <c r="A254" s="1">
        <f t="shared" si="6"/>
        <v>45165</v>
      </c>
      <c r="B254" s="1">
        <f t="shared" si="7"/>
        <v>45178</v>
      </c>
      <c r="C254" s="2">
        <f ca="1">IF(OR(TODAY()&lt;=A254,TODAY()&lt;=B254),IF(IF('Basic Calculator'!$K$5&gt;'Basic Calculator'!$H$10,IF('Basic Calculator'!$K$5&gt;=A254,1,0),IF('Basic Calculator'!$H$10&gt;=A254,1,0)),1,0),0)</f>
        <v>0</v>
      </c>
    </row>
    <row r="255" spans="1:3" x14ac:dyDescent="0.25">
      <c r="A255" s="1">
        <f t="shared" si="6"/>
        <v>45179</v>
      </c>
      <c r="B255" s="1">
        <f t="shared" si="7"/>
        <v>45192</v>
      </c>
      <c r="C255" s="2">
        <f ca="1">IF(OR(TODAY()&lt;=A255,TODAY()&lt;=B255),IF(IF('Basic Calculator'!$K$5&gt;'Basic Calculator'!$H$10,IF('Basic Calculator'!$K$5&gt;=A255,1,0),IF('Basic Calculator'!$H$10&gt;=A255,1,0)),1,0),0)</f>
        <v>0</v>
      </c>
    </row>
    <row r="256" spans="1:3" x14ac:dyDescent="0.25">
      <c r="A256" s="1">
        <f t="shared" si="6"/>
        <v>45193</v>
      </c>
      <c r="B256" s="1">
        <f t="shared" si="7"/>
        <v>45206</v>
      </c>
      <c r="C256" s="2">
        <f ca="1">IF(OR(TODAY()&lt;=A256,TODAY()&lt;=B256),IF(IF('Basic Calculator'!$K$5&gt;'Basic Calculator'!$H$10,IF('Basic Calculator'!$K$5&gt;=A256,1,0),IF('Basic Calculator'!$H$10&gt;=A256,1,0)),1,0),0)</f>
        <v>0</v>
      </c>
    </row>
    <row r="257" spans="1:3" x14ac:dyDescent="0.25">
      <c r="A257" s="1">
        <f t="shared" si="6"/>
        <v>45207</v>
      </c>
      <c r="B257" s="1">
        <f t="shared" si="7"/>
        <v>45220</v>
      </c>
      <c r="C257" s="2">
        <f ca="1">IF(OR(TODAY()&lt;=A257,TODAY()&lt;=B257),IF(IF('Basic Calculator'!$K$5&gt;'Basic Calculator'!$H$10,IF('Basic Calculator'!$K$5&gt;=A257,1,0),IF('Basic Calculator'!$H$10&gt;=A257,1,0)),1,0),0)</f>
        <v>0</v>
      </c>
    </row>
    <row r="258" spans="1:3" x14ac:dyDescent="0.25">
      <c r="A258" s="1">
        <f t="shared" si="6"/>
        <v>45221</v>
      </c>
      <c r="B258" s="1">
        <f t="shared" si="7"/>
        <v>45234</v>
      </c>
      <c r="C258" s="2">
        <f ca="1">IF(OR(TODAY()&lt;=A258,TODAY()&lt;=B258),IF(IF('Basic Calculator'!$K$5&gt;'Basic Calculator'!$H$10,IF('Basic Calculator'!$K$5&gt;=A258,1,0),IF('Basic Calculator'!$H$10&gt;=A258,1,0)),1,0),0)</f>
        <v>0</v>
      </c>
    </row>
    <row r="259" spans="1:3" x14ac:dyDescent="0.25">
      <c r="A259" s="1">
        <f t="shared" si="6"/>
        <v>45235</v>
      </c>
      <c r="B259" s="1">
        <f t="shared" si="7"/>
        <v>45248</v>
      </c>
      <c r="C259" s="2">
        <f ca="1">IF(OR(TODAY()&lt;=A259,TODAY()&lt;=B259),IF(IF('Basic Calculator'!$K$5&gt;'Basic Calculator'!$H$10,IF('Basic Calculator'!$K$5&gt;=A259,1,0),IF('Basic Calculator'!$H$10&gt;=A259,1,0)),1,0),0)</f>
        <v>0</v>
      </c>
    </row>
    <row r="260" spans="1:3" x14ac:dyDescent="0.25">
      <c r="A260" s="1">
        <f t="shared" si="6"/>
        <v>45249</v>
      </c>
      <c r="B260" s="1">
        <f t="shared" si="7"/>
        <v>45262</v>
      </c>
      <c r="C260" s="2">
        <f ca="1">IF(OR(TODAY()&lt;=A260,TODAY()&lt;=B260),IF(IF('Basic Calculator'!$K$5&gt;'Basic Calculator'!$H$10,IF('Basic Calculator'!$K$5&gt;=A260,1,0),IF('Basic Calculator'!$H$10&gt;=A260,1,0)),1,0),0)</f>
        <v>0</v>
      </c>
    </row>
    <row r="261" spans="1:3" x14ac:dyDescent="0.25">
      <c r="A261" s="1">
        <f t="shared" ref="A261:A324" si="8">B260+1</f>
        <v>45263</v>
      </c>
      <c r="B261" s="1">
        <f t="shared" ref="B261:B324" si="9">A261+13</f>
        <v>45276</v>
      </c>
      <c r="C261" s="2">
        <f ca="1">IF(OR(TODAY()&lt;=A261,TODAY()&lt;=B261),IF(IF('Basic Calculator'!$K$5&gt;'Basic Calculator'!$H$10,IF('Basic Calculator'!$K$5&gt;=A261,1,0),IF('Basic Calculator'!$H$10&gt;=A261,1,0)),1,0),0)</f>
        <v>0</v>
      </c>
    </row>
    <row r="262" spans="1:3" x14ac:dyDescent="0.25">
      <c r="A262" s="1">
        <f t="shared" si="8"/>
        <v>45277</v>
      </c>
      <c r="B262" s="1">
        <f t="shared" si="9"/>
        <v>45290</v>
      </c>
      <c r="C262" s="2">
        <f ca="1">IF(OR(TODAY()&lt;=A262,TODAY()&lt;=B262),IF(IF('Basic Calculator'!$K$5&gt;'Basic Calculator'!$H$10,IF('Basic Calculator'!$K$5&gt;=A262,1,0),IF('Basic Calculator'!$H$10&gt;=A262,1,0)),1,0),0)</f>
        <v>0</v>
      </c>
    </row>
    <row r="263" spans="1:3" x14ac:dyDescent="0.25">
      <c r="A263" s="1">
        <f t="shared" si="8"/>
        <v>45291</v>
      </c>
      <c r="B263" s="1">
        <f t="shared" si="9"/>
        <v>45304</v>
      </c>
      <c r="C263" s="2">
        <f ca="1">IF(OR(TODAY()&lt;=A263,TODAY()&lt;=B263),IF(IF('Basic Calculator'!$K$5&gt;'Basic Calculator'!$H$10,IF('Basic Calculator'!$K$5&gt;=A263,1,0),IF('Basic Calculator'!$H$10&gt;=A263,1,0)),1,0),0)</f>
        <v>0</v>
      </c>
    </row>
    <row r="264" spans="1:3" x14ac:dyDescent="0.25">
      <c r="A264" s="1">
        <f t="shared" si="8"/>
        <v>45305</v>
      </c>
      <c r="B264" s="1">
        <f t="shared" si="9"/>
        <v>45318</v>
      </c>
      <c r="C264" s="2">
        <f ca="1">IF(OR(TODAY()&lt;=A264,TODAY()&lt;=B264),IF(IF('Basic Calculator'!$K$5&gt;'Basic Calculator'!$H$10,IF('Basic Calculator'!$K$5&gt;=A264,1,0),IF('Basic Calculator'!$H$10&gt;=A264,1,0)),1,0),0)</f>
        <v>0</v>
      </c>
    </row>
    <row r="265" spans="1:3" x14ac:dyDescent="0.25">
      <c r="A265" s="1">
        <f t="shared" si="8"/>
        <v>45319</v>
      </c>
      <c r="B265" s="1">
        <f t="shared" si="9"/>
        <v>45332</v>
      </c>
      <c r="C265" s="2">
        <f ca="1">IF(OR(TODAY()&lt;=A265,TODAY()&lt;=B265),IF(IF('Basic Calculator'!$K$5&gt;'Basic Calculator'!$H$10,IF('Basic Calculator'!$K$5&gt;=A265,1,0),IF('Basic Calculator'!$H$10&gt;=A265,1,0)),1,0),0)</f>
        <v>0</v>
      </c>
    </row>
    <row r="266" spans="1:3" x14ac:dyDescent="0.25">
      <c r="A266" s="1">
        <f t="shared" si="8"/>
        <v>45333</v>
      </c>
      <c r="B266" s="1">
        <f t="shared" si="9"/>
        <v>45346</v>
      </c>
      <c r="C266" s="2">
        <f ca="1">IF(OR(TODAY()&lt;=A266,TODAY()&lt;=B266),IF(IF('Basic Calculator'!$K$5&gt;'Basic Calculator'!$H$10,IF('Basic Calculator'!$K$5&gt;=A266,1,0),IF('Basic Calculator'!$H$10&gt;=A266,1,0)),1,0),0)</f>
        <v>0</v>
      </c>
    </row>
    <row r="267" spans="1:3" x14ac:dyDescent="0.25">
      <c r="A267" s="1">
        <f t="shared" si="8"/>
        <v>45347</v>
      </c>
      <c r="B267" s="1">
        <f t="shared" si="9"/>
        <v>45360</v>
      </c>
      <c r="C267" s="2">
        <f ca="1">IF(OR(TODAY()&lt;=A267,TODAY()&lt;=B267),IF(IF('Basic Calculator'!$K$5&gt;'Basic Calculator'!$H$10,IF('Basic Calculator'!$K$5&gt;=A267,1,0),IF('Basic Calculator'!$H$10&gt;=A267,1,0)),1,0),0)</f>
        <v>0</v>
      </c>
    </row>
    <row r="268" spans="1:3" x14ac:dyDescent="0.25">
      <c r="A268" s="1">
        <f t="shared" si="8"/>
        <v>45361</v>
      </c>
      <c r="B268" s="1">
        <f t="shared" si="9"/>
        <v>45374</v>
      </c>
      <c r="C268" s="2">
        <f ca="1">IF(OR(TODAY()&lt;=A268,TODAY()&lt;=B268),IF(IF('Basic Calculator'!$K$5&gt;'Basic Calculator'!$H$10,IF('Basic Calculator'!$K$5&gt;=A268,1,0),IF('Basic Calculator'!$H$10&gt;=A268,1,0)),1,0),0)</f>
        <v>0</v>
      </c>
    </row>
    <row r="269" spans="1:3" x14ac:dyDescent="0.25">
      <c r="A269" s="1">
        <f t="shared" si="8"/>
        <v>45375</v>
      </c>
      <c r="B269" s="1">
        <f t="shared" si="9"/>
        <v>45388</v>
      </c>
      <c r="C269" s="2">
        <f ca="1">IF(OR(TODAY()&lt;=A269,TODAY()&lt;=B269),IF(IF('Basic Calculator'!$K$5&gt;'Basic Calculator'!$H$10,IF('Basic Calculator'!$K$5&gt;=A269,1,0),IF('Basic Calculator'!$H$10&gt;=A269,1,0)),1,0),0)</f>
        <v>0</v>
      </c>
    </row>
    <row r="270" spans="1:3" x14ac:dyDescent="0.25">
      <c r="A270" s="1">
        <f t="shared" si="8"/>
        <v>45389</v>
      </c>
      <c r="B270" s="1">
        <f t="shared" si="9"/>
        <v>45402</v>
      </c>
      <c r="C270" s="2">
        <f ca="1">IF(OR(TODAY()&lt;=A270,TODAY()&lt;=B270),IF(IF('Basic Calculator'!$K$5&gt;'Basic Calculator'!$H$10,IF('Basic Calculator'!$K$5&gt;=A270,1,0),IF('Basic Calculator'!$H$10&gt;=A270,1,0)),1,0),0)</f>
        <v>0</v>
      </c>
    </row>
    <row r="271" spans="1:3" x14ac:dyDescent="0.25">
      <c r="A271" s="1">
        <f t="shared" si="8"/>
        <v>45403</v>
      </c>
      <c r="B271" s="1">
        <f t="shared" si="9"/>
        <v>45416</v>
      </c>
      <c r="C271" s="2">
        <f ca="1">IF(OR(TODAY()&lt;=A271,TODAY()&lt;=B271),IF(IF('Basic Calculator'!$K$5&gt;'Basic Calculator'!$H$10,IF('Basic Calculator'!$K$5&gt;=A271,1,0),IF('Basic Calculator'!$H$10&gt;=A271,1,0)),1,0),0)</f>
        <v>0</v>
      </c>
    </row>
    <row r="272" spans="1:3" x14ac:dyDescent="0.25">
      <c r="A272" s="1">
        <f t="shared" si="8"/>
        <v>45417</v>
      </c>
      <c r="B272" s="1">
        <f t="shared" si="9"/>
        <v>45430</v>
      </c>
      <c r="C272" s="2">
        <f ca="1">IF(OR(TODAY()&lt;=A272,TODAY()&lt;=B272),IF(IF('Basic Calculator'!$K$5&gt;'Basic Calculator'!$H$10,IF('Basic Calculator'!$K$5&gt;=A272,1,0),IF('Basic Calculator'!$H$10&gt;=A272,1,0)),1,0),0)</f>
        <v>0</v>
      </c>
    </row>
    <row r="273" spans="1:3" x14ac:dyDescent="0.25">
      <c r="A273" s="1">
        <f t="shared" si="8"/>
        <v>45431</v>
      </c>
      <c r="B273" s="1">
        <f t="shared" si="9"/>
        <v>45444</v>
      </c>
      <c r="C273" s="2">
        <f ca="1">IF(OR(TODAY()&lt;=A273,TODAY()&lt;=B273),IF(IF('Basic Calculator'!$K$5&gt;'Basic Calculator'!$H$10,IF('Basic Calculator'!$K$5&gt;=A273,1,0),IF('Basic Calculator'!$H$10&gt;=A273,1,0)),1,0),0)</f>
        <v>0</v>
      </c>
    </row>
    <row r="274" spans="1:3" x14ac:dyDescent="0.25">
      <c r="A274" s="1">
        <f t="shared" si="8"/>
        <v>45445</v>
      </c>
      <c r="B274" s="1">
        <f t="shared" si="9"/>
        <v>45458</v>
      </c>
      <c r="C274" s="2">
        <f ca="1">IF(OR(TODAY()&lt;=A274,TODAY()&lt;=B274),IF(IF('Basic Calculator'!$K$5&gt;'Basic Calculator'!$H$10,IF('Basic Calculator'!$K$5&gt;=A274,1,0),IF('Basic Calculator'!$H$10&gt;=A274,1,0)),1,0),0)</f>
        <v>0</v>
      </c>
    </row>
    <row r="275" spans="1:3" x14ac:dyDescent="0.25">
      <c r="A275" s="1">
        <f t="shared" si="8"/>
        <v>45459</v>
      </c>
      <c r="B275" s="1">
        <f t="shared" si="9"/>
        <v>45472</v>
      </c>
      <c r="C275" s="2">
        <f ca="1">IF(OR(TODAY()&lt;=A275,TODAY()&lt;=B275),IF(IF('Basic Calculator'!$K$5&gt;'Basic Calculator'!$H$10,IF('Basic Calculator'!$K$5&gt;=A275,1,0),IF('Basic Calculator'!$H$10&gt;=A275,1,0)),1,0),0)</f>
        <v>0</v>
      </c>
    </row>
    <row r="276" spans="1:3" x14ac:dyDescent="0.25">
      <c r="A276" s="1">
        <f t="shared" si="8"/>
        <v>45473</v>
      </c>
      <c r="B276" s="1">
        <f t="shared" si="9"/>
        <v>45486</v>
      </c>
      <c r="C276" s="2">
        <f ca="1">IF(OR(TODAY()&lt;=A276,TODAY()&lt;=B276),IF(IF('Basic Calculator'!$K$5&gt;'Basic Calculator'!$H$10,IF('Basic Calculator'!$K$5&gt;=A276,1,0),IF('Basic Calculator'!$H$10&gt;=A276,1,0)),1,0),0)</f>
        <v>0</v>
      </c>
    </row>
    <row r="277" spans="1:3" x14ac:dyDescent="0.25">
      <c r="A277" s="1">
        <f t="shared" si="8"/>
        <v>45487</v>
      </c>
      <c r="B277" s="1">
        <f t="shared" si="9"/>
        <v>45500</v>
      </c>
      <c r="C277" s="2">
        <f ca="1">IF(OR(TODAY()&lt;=A277,TODAY()&lt;=B277),IF(IF('Basic Calculator'!$K$5&gt;'Basic Calculator'!$H$10,IF('Basic Calculator'!$K$5&gt;=A277,1,0),IF('Basic Calculator'!$H$10&gt;=A277,1,0)),1,0),0)</f>
        <v>0</v>
      </c>
    </row>
    <row r="278" spans="1:3" x14ac:dyDescent="0.25">
      <c r="A278" s="1">
        <f t="shared" si="8"/>
        <v>45501</v>
      </c>
      <c r="B278" s="1">
        <f t="shared" si="9"/>
        <v>45514</v>
      </c>
      <c r="C278" s="2">
        <f ca="1">IF(OR(TODAY()&lt;=A278,TODAY()&lt;=B278),IF(IF('Basic Calculator'!$K$5&gt;'Basic Calculator'!$H$10,IF('Basic Calculator'!$K$5&gt;=A278,1,0),IF('Basic Calculator'!$H$10&gt;=A278,1,0)),1,0),0)</f>
        <v>0</v>
      </c>
    </row>
    <row r="279" spans="1:3" x14ac:dyDescent="0.25">
      <c r="A279" s="1">
        <f t="shared" si="8"/>
        <v>45515</v>
      </c>
      <c r="B279" s="1">
        <f t="shared" si="9"/>
        <v>45528</v>
      </c>
      <c r="C279" s="2">
        <f ca="1">IF(OR(TODAY()&lt;=A279,TODAY()&lt;=B279),IF(IF('Basic Calculator'!$K$5&gt;'Basic Calculator'!$H$10,IF('Basic Calculator'!$K$5&gt;=A279,1,0),IF('Basic Calculator'!$H$10&gt;=A279,1,0)),1,0),0)</f>
        <v>0</v>
      </c>
    </row>
    <row r="280" spans="1:3" x14ac:dyDescent="0.25">
      <c r="A280" s="1">
        <f t="shared" si="8"/>
        <v>45529</v>
      </c>
      <c r="B280" s="1">
        <f t="shared" si="9"/>
        <v>45542</v>
      </c>
      <c r="C280" s="2">
        <f ca="1">IF(OR(TODAY()&lt;=A280,TODAY()&lt;=B280),IF(IF('Basic Calculator'!$K$5&gt;'Basic Calculator'!$H$10,IF('Basic Calculator'!$K$5&gt;=A280,1,0),IF('Basic Calculator'!$H$10&gt;=A280,1,0)),1,0),0)</f>
        <v>0</v>
      </c>
    </row>
    <row r="281" spans="1:3" x14ac:dyDescent="0.25">
      <c r="A281" s="1">
        <f t="shared" si="8"/>
        <v>45543</v>
      </c>
      <c r="B281" s="1">
        <f t="shared" si="9"/>
        <v>45556</v>
      </c>
      <c r="C281" s="2">
        <f ca="1">IF(OR(TODAY()&lt;=A281,TODAY()&lt;=B281),IF(IF('Basic Calculator'!$K$5&gt;'Basic Calculator'!$H$10,IF('Basic Calculator'!$K$5&gt;=A281,1,0),IF('Basic Calculator'!$H$10&gt;=A281,1,0)),1,0),0)</f>
        <v>0</v>
      </c>
    </row>
    <row r="282" spans="1:3" x14ac:dyDescent="0.25">
      <c r="A282" s="1">
        <f t="shared" si="8"/>
        <v>45557</v>
      </c>
      <c r="B282" s="1">
        <f t="shared" si="9"/>
        <v>45570</v>
      </c>
      <c r="C282" s="2">
        <f ca="1">IF(OR(TODAY()&lt;=A282,TODAY()&lt;=B282),IF(IF('Basic Calculator'!$K$5&gt;'Basic Calculator'!$H$10,IF('Basic Calculator'!$K$5&gt;=A282,1,0),IF('Basic Calculator'!$H$10&gt;=A282,1,0)),1,0),0)</f>
        <v>0</v>
      </c>
    </row>
    <row r="283" spans="1:3" x14ac:dyDescent="0.25">
      <c r="A283" s="1">
        <f t="shared" si="8"/>
        <v>45571</v>
      </c>
      <c r="B283" s="1">
        <f t="shared" si="9"/>
        <v>45584</v>
      </c>
      <c r="C283" s="2">
        <f ca="1">IF(OR(TODAY()&lt;=A283,TODAY()&lt;=B283),IF(IF('Basic Calculator'!$K$5&gt;'Basic Calculator'!$H$10,IF('Basic Calculator'!$K$5&gt;=A283,1,0),IF('Basic Calculator'!$H$10&gt;=A283,1,0)),1,0),0)</f>
        <v>0</v>
      </c>
    </row>
    <row r="284" spans="1:3" x14ac:dyDescent="0.25">
      <c r="A284" s="1">
        <f t="shared" si="8"/>
        <v>45585</v>
      </c>
      <c r="B284" s="1">
        <f t="shared" si="9"/>
        <v>45598</v>
      </c>
      <c r="C284" s="2">
        <f ca="1">IF(OR(TODAY()&lt;=A284,TODAY()&lt;=B284),IF(IF('Basic Calculator'!$K$5&gt;'Basic Calculator'!$H$10,IF('Basic Calculator'!$K$5&gt;=A284,1,0),IF('Basic Calculator'!$H$10&gt;=A284,1,0)),1,0),0)</f>
        <v>0</v>
      </c>
    </row>
    <row r="285" spans="1:3" x14ac:dyDescent="0.25">
      <c r="A285" s="1">
        <f t="shared" si="8"/>
        <v>45599</v>
      </c>
      <c r="B285" s="1">
        <f t="shared" si="9"/>
        <v>45612</v>
      </c>
      <c r="C285" s="2">
        <f ca="1">IF(OR(TODAY()&lt;=A285,TODAY()&lt;=B285),IF(IF('Basic Calculator'!$K$5&gt;'Basic Calculator'!$H$10,IF('Basic Calculator'!$K$5&gt;=A285,1,0),IF('Basic Calculator'!$H$10&gt;=A285,1,0)),1,0),0)</f>
        <v>0</v>
      </c>
    </row>
    <row r="286" spans="1:3" x14ac:dyDescent="0.25">
      <c r="A286" s="1">
        <f t="shared" si="8"/>
        <v>45613</v>
      </c>
      <c r="B286" s="1">
        <f t="shared" si="9"/>
        <v>45626</v>
      </c>
      <c r="C286" s="2">
        <f ca="1">IF(OR(TODAY()&lt;=A286,TODAY()&lt;=B286),IF(IF('Basic Calculator'!$K$5&gt;'Basic Calculator'!$H$10,IF('Basic Calculator'!$K$5&gt;=A286,1,0),IF('Basic Calculator'!$H$10&gt;=A286,1,0)),1,0),0)</f>
        <v>0</v>
      </c>
    </row>
    <row r="287" spans="1:3" x14ac:dyDescent="0.25">
      <c r="A287" s="1">
        <f t="shared" si="8"/>
        <v>45627</v>
      </c>
      <c r="B287" s="1">
        <f t="shared" si="9"/>
        <v>45640</v>
      </c>
      <c r="C287" s="2">
        <f ca="1">IF(OR(TODAY()&lt;=A287,TODAY()&lt;=B287),IF(IF('Basic Calculator'!$K$5&gt;'Basic Calculator'!$H$10,IF('Basic Calculator'!$K$5&gt;=A287,1,0),IF('Basic Calculator'!$H$10&gt;=A287,1,0)),1,0),0)</f>
        <v>0</v>
      </c>
    </row>
    <row r="288" spans="1:3" x14ac:dyDescent="0.25">
      <c r="A288" s="1">
        <f t="shared" si="8"/>
        <v>45641</v>
      </c>
      <c r="B288" s="1">
        <f t="shared" si="9"/>
        <v>45654</v>
      </c>
      <c r="C288" s="2">
        <f ca="1">IF(OR(TODAY()&lt;=A288,TODAY()&lt;=B288),IF(IF('Basic Calculator'!$K$5&gt;'Basic Calculator'!$H$10,IF('Basic Calculator'!$K$5&gt;=A288,1,0),IF('Basic Calculator'!$H$10&gt;=A288,1,0)),1,0),0)</f>
        <v>0</v>
      </c>
    </row>
    <row r="289" spans="1:3" x14ac:dyDescent="0.25">
      <c r="A289" s="1">
        <f t="shared" si="8"/>
        <v>45655</v>
      </c>
      <c r="B289" s="1">
        <f t="shared" si="9"/>
        <v>45668</v>
      </c>
      <c r="C289" s="2">
        <f ca="1">IF(OR(TODAY()&lt;=A289,TODAY()&lt;=B289),IF(IF('Basic Calculator'!$K$5&gt;'Basic Calculator'!$H$10,IF('Basic Calculator'!$K$5&gt;=A289,1,0),IF('Basic Calculator'!$H$10&gt;=A289,1,0)),1,0),0)</f>
        <v>0</v>
      </c>
    </row>
    <row r="290" spans="1:3" x14ac:dyDescent="0.25">
      <c r="A290" s="1">
        <f t="shared" si="8"/>
        <v>45669</v>
      </c>
      <c r="B290" s="1">
        <f t="shared" si="9"/>
        <v>45682</v>
      </c>
      <c r="C290" s="2">
        <f ca="1">IF(OR(TODAY()&lt;=A290,TODAY()&lt;=B290),IF(IF('Basic Calculator'!$K$5&gt;'Basic Calculator'!$H$10,IF('Basic Calculator'!$K$5&gt;=A290,1,0),IF('Basic Calculator'!$H$10&gt;=A290,1,0)),1,0),0)</f>
        <v>0</v>
      </c>
    </row>
    <row r="291" spans="1:3" x14ac:dyDescent="0.25">
      <c r="A291" s="1">
        <f t="shared" si="8"/>
        <v>45683</v>
      </c>
      <c r="B291" s="1">
        <f t="shared" si="9"/>
        <v>45696</v>
      </c>
      <c r="C291" s="2">
        <f ca="1">IF(OR(TODAY()&lt;=A291,TODAY()&lt;=B291),IF(IF('Basic Calculator'!$K$5&gt;'Basic Calculator'!$H$10,IF('Basic Calculator'!$K$5&gt;=A291,1,0),IF('Basic Calculator'!$H$10&gt;=A291,1,0)),1,0),0)</f>
        <v>0</v>
      </c>
    </row>
    <row r="292" spans="1:3" x14ac:dyDescent="0.25">
      <c r="A292" s="1">
        <f t="shared" si="8"/>
        <v>45697</v>
      </c>
      <c r="B292" s="1">
        <f t="shared" si="9"/>
        <v>45710</v>
      </c>
      <c r="C292" s="2">
        <f ca="1">IF(OR(TODAY()&lt;=A292,TODAY()&lt;=B292),IF(IF('Basic Calculator'!$K$5&gt;'Basic Calculator'!$H$10,IF('Basic Calculator'!$K$5&gt;=A292,1,0),IF('Basic Calculator'!$H$10&gt;=A292,1,0)),1,0),0)</f>
        <v>0</v>
      </c>
    </row>
    <row r="293" spans="1:3" x14ac:dyDescent="0.25">
      <c r="A293" s="1">
        <f t="shared" si="8"/>
        <v>45711</v>
      </c>
      <c r="B293" s="1">
        <f t="shared" si="9"/>
        <v>45724</v>
      </c>
      <c r="C293" s="2">
        <f ca="1">IF(OR(TODAY()&lt;=A293,TODAY()&lt;=B293),IF(IF('Basic Calculator'!$K$5&gt;'Basic Calculator'!$H$10,IF('Basic Calculator'!$K$5&gt;=A293,1,0),IF('Basic Calculator'!$H$10&gt;=A293,1,0)),1,0),0)</f>
        <v>0</v>
      </c>
    </row>
    <row r="294" spans="1:3" x14ac:dyDescent="0.25">
      <c r="A294" s="1">
        <f t="shared" si="8"/>
        <v>45725</v>
      </c>
      <c r="B294" s="1">
        <f t="shared" si="9"/>
        <v>45738</v>
      </c>
      <c r="C294" s="2">
        <f ca="1">IF(OR(TODAY()&lt;=A294,TODAY()&lt;=B294),IF(IF('Basic Calculator'!$K$5&gt;'Basic Calculator'!$H$10,IF('Basic Calculator'!$K$5&gt;=A294,1,0),IF('Basic Calculator'!$H$10&gt;=A294,1,0)),1,0),0)</f>
        <v>0</v>
      </c>
    </row>
    <row r="295" spans="1:3" x14ac:dyDescent="0.25">
      <c r="A295" s="1">
        <f t="shared" si="8"/>
        <v>45739</v>
      </c>
      <c r="B295" s="1">
        <f t="shared" si="9"/>
        <v>45752</v>
      </c>
      <c r="C295" s="2">
        <f ca="1">IF(OR(TODAY()&lt;=A295,TODAY()&lt;=B295),IF(IF('Basic Calculator'!$K$5&gt;'Basic Calculator'!$H$10,IF('Basic Calculator'!$K$5&gt;=A295,1,0),IF('Basic Calculator'!$H$10&gt;=A295,1,0)),1,0),0)</f>
        <v>0</v>
      </c>
    </row>
    <row r="296" spans="1:3" x14ac:dyDescent="0.25">
      <c r="A296" s="1">
        <f t="shared" si="8"/>
        <v>45753</v>
      </c>
      <c r="B296" s="1">
        <f t="shared" si="9"/>
        <v>45766</v>
      </c>
      <c r="C296" s="2">
        <f ca="1">IF(OR(TODAY()&lt;=A296,TODAY()&lt;=B296),IF(IF('Basic Calculator'!$K$5&gt;'Basic Calculator'!$H$10,IF('Basic Calculator'!$K$5&gt;=A296,1,0),IF('Basic Calculator'!$H$10&gt;=A296,1,0)),1,0),0)</f>
        <v>0</v>
      </c>
    </row>
    <row r="297" spans="1:3" x14ac:dyDescent="0.25">
      <c r="A297" s="1">
        <f t="shared" si="8"/>
        <v>45767</v>
      </c>
      <c r="B297" s="1">
        <f t="shared" si="9"/>
        <v>45780</v>
      </c>
      <c r="C297" s="2">
        <f ca="1">IF(OR(TODAY()&lt;=A297,TODAY()&lt;=B297),IF(IF('Basic Calculator'!$K$5&gt;'Basic Calculator'!$H$10,IF('Basic Calculator'!$K$5&gt;=A297,1,0),IF('Basic Calculator'!$H$10&gt;=A297,1,0)),1,0),0)</f>
        <v>0</v>
      </c>
    </row>
    <row r="298" spans="1:3" x14ac:dyDescent="0.25">
      <c r="A298" s="1">
        <f t="shared" si="8"/>
        <v>45781</v>
      </c>
      <c r="B298" s="1">
        <f t="shared" si="9"/>
        <v>45794</v>
      </c>
      <c r="C298" s="2">
        <f ca="1">IF(OR(TODAY()&lt;=A298,TODAY()&lt;=B298),IF(IF('Basic Calculator'!$K$5&gt;'Basic Calculator'!$H$10,IF('Basic Calculator'!$K$5&gt;=A298,1,0),IF('Basic Calculator'!$H$10&gt;=A298,1,0)),1,0),0)</f>
        <v>0</v>
      </c>
    </row>
    <row r="299" spans="1:3" x14ac:dyDescent="0.25">
      <c r="A299" s="1">
        <f t="shared" si="8"/>
        <v>45795</v>
      </c>
      <c r="B299" s="1">
        <f t="shared" si="9"/>
        <v>45808</v>
      </c>
      <c r="C299" s="2">
        <f ca="1">IF(OR(TODAY()&lt;=A299,TODAY()&lt;=B299),IF(IF('Basic Calculator'!$K$5&gt;'Basic Calculator'!$H$10,IF('Basic Calculator'!$K$5&gt;=A299,1,0),IF('Basic Calculator'!$H$10&gt;=A299,1,0)),1,0),0)</f>
        <v>0</v>
      </c>
    </row>
    <row r="300" spans="1:3" x14ac:dyDescent="0.25">
      <c r="A300" s="1">
        <f t="shared" si="8"/>
        <v>45809</v>
      </c>
      <c r="B300" s="1">
        <f t="shared" si="9"/>
        <v>45822</v>
      </c>
      <c r="C300" s="2">
        <f ca="1">IF(OR(TODAY()&lt;=A300,TODAY()&lt;=B300),IF(IF('Basic Calculator'!$K$5&gt;'Basic Calculator'!$H$10,IF('Basic Calculator'!$K$5&gt;=A300,1,0),IF('Basic Calculator'!$H$10&gt;=A300,1,0)),1,0),0)</f>
        <v>0</v>
      </c>
    </row>
    <row r="301" spans="1:3" x14ac:dyDescent="0.25">
      <c r="A301" s="1">
        <f t="shared" si="8"/>
        <v>45823</v>
      </c>
      <c r="B301" s="1">
        <f t="shared" si="9"/>
        <v>45836</v>
      </c>
      <c r="C301" s="2">
        <f ca="1">IF(OR(TODAY()&lt;=A301,TODAY()&lt;=B301),IF(IF('Basic Calculator'!$K$5&gt;'Basic Calculator'!$H$10,IF('Basic Calculator'!$K$5&gt;=A301,1,0),IF('Basic Calculator'!$H$10&gt;=A301,1,0)),1,0),0)</f>
        <v>0</v>
      </c>
    </row>
    <row r="302" spans="1:3" x14ac:dyDescent="0.25">
      <c r="A302" s="1">
        <f t="shared" si="8"/>
        <v>45837</v>
      </c>
      <c r="B302" s="1">
        <f t="shared" si="9"/>
        <v>45850</v>
      </c>
      <c r="C302" s="2">
        <f ca="1">IF(OR(TODAY()&lt;=A302,TODAY()&lt;=B302),IF(IF('Basic Calculator'!$K$5&gt;'Basic Calculator'!$H$10,IF('Basic Calculator'!$K$5&gt;=A302,1,0),IF('Basic Calculator'!$H$10&gt;=A302,1,0)),1,0),0)</f>
        <v>0</v>
      </c>
    </row>
    <row r="303" spans="1:3" x14ac:dyDescent="0.25">
      <c r="A303" s="1">
        <f t="shared" si="8"/>
        <v>45851</v>
      </c>
      <c r="B303" s="1">
        <f t="shared" si="9"/>
        <v>45864</v>
      </c>
      <c r="C303" s="2">
        <f ca="1">IF(OR(TODAY()&lt;=A303,TODAY()&lt;=B303),IF(IF('Basic Calculator'!$K$5&gt;'Basic Calculator'!$H$10,IF('Basic Calculator'!$K$5&gt;=A303,1,0),IF('Basic Calculator'!$H$10&gt;=A303,1,0)),1,0),0)</f>
        <v>0</v>
      </c>
    </row>
    <row r="304" spans="1:3" x14ac:dyDescent="0.25">
      <c r="A304" s="1">
        <f t="shared" si="8"/>
        <v>45865</v>
      </c>
      <c r="B304" s="1">
        <f t="shared" si="9"/>
        <v>45878</v>
      </c>
      <c r="C304" s="2">
        <f ca="1">IF(OR(TODAY()&lt;=A304,TODAY()&lt;=B304),IF(IF('Basic Calculator'!$K$5&gt;'Basic Calculator'!$H$10,IF('Basic Calculator'!$K$5&gt;=A304,1,0),IF('Basic Calculator'!$H$10&gt;=A304,1,0)),1,0),0)</f>
        <v>0</v>
      </c>
    </row>
    <row r="305" spans="1:3" x14ac:dyDescent="0.25">
      <c r="A305" s="1">
        <f t="shared" si="8"/>
        <v>45879</v>
      </c>
      <c r="B305" s="1">
        <f t="shared" si="9"/>
        <v>45892</v>
      </c>
      <c r="C305" s="2">
        <f ca="1">IF(OR(TODAY()&lt;=A305,TODAY()&lt;=B305),IF(IF('Basic Calculator'!$K$5&gt;'Basic Calculator'!$H$10,IF('Basic Calculator'!$K$5&gt;=A305,1,0),IF('Basic Calculator'!$H$10&gt;=A305,1,0)),1,0),0)</f>
        <v>0</v>
      </c>
    </row>
    <row r="306" spans="1:3" x14ac:dyDescent="0.25">
      <c r="A306" s="1">
        <f t="shared" si="8"/>
        <v>45893</v>
      </c>
      <c r="B306" s="1">
        <f t="shared" si="9"/>
        <v>45906</v>
      </c>
      <c r="C306" s="2">
        <f ca="1">IF(OR(TODAY()&lt;=A306,TODAY()&lt;=B306),IF(IF('Basic Calculator'!$K$5&gt;'Basic Calculator'!$H$10,IF('Basic Calculator'!$K$5&gt;=A306,1,0),IF('Basic Calculator'!$H$10&gt;=A306,1,0)),1,0),0)</f>
        <v>0</v>
      </c>
    </row>
    <row r="307" spans="1:3" x14ac:dyDescent="0.25">
      <c r="A307" s="1">
        <f t="shared" si="8"/>
        <v>45907</v>
      </c>
      <c r="B307" s="1">
        <f t="shared" si="9"/>
        <v>45920</v>
      </c>
      <c r="C307" s="2">
        <f ca="1">IF(OR(TODAY()&lt;=A307,TODAY()&lt;=B307),IF(IF('Basic Calculator'!$K$5&gt;'Basic Calculator'!$H$10,IF('Basic Calculator'!$K$5&gt;=A307,1,0),IF('Basic Calculator'!$H$10&gt;=A307,1,0)),1,0),0)</f>
        <v>0</v>
      </c>
    </row>
    <row r="308" spans="1:3" x14ac:dyDescent="0.25">
      <c r="A308" s="1">
        <f t="shared" si="8"/>
        <v>45921</v>
      </c>
      <c r="B308" s="1">
        <f t="shared" si="9"/>
        <v>45934</v>
      </c>
      <c r="C308" s="2">
        <f ca="1">IF(OR(TODAY()&lt;=A308,TODAY()&lt;=B308),IF(IF('Basic Calculator'!$K$5&gt;'Basic Calculator'!$H$10,IF('Basic Calculator'!$K$5&gt;=A308,1,0),IF('Basic Calculator'!$H$10&gt;=A308,1,0)),1,0),0)</f>
        <v>0</v>
      </c>
    </row>
    <row r="309" spans="1:3" x14ac:dyDescent="0.25">
      <c r="A309" s="1">
        <f t="shared" si="8"/>
        <v>45935</v>
      </c>
      <c r="B309" s="1">
        <f t="shared" si="9"/>
        <v>45948</v>
      </c>
      <c r="C309" s="2">
        <f ca="1">IF(OR(TODAY()&lt;=A309,TODAY()&lt;=B309),IF(IF('Basic Calculator'!$K$5&gt;'Basic Calculator'!$H$10,IF('Basic Calculator'!$K$5&gt;=A309,1,0),IF('Basic Calculator'!$H$10&gt;=A309,1,0)),1,0),0)</f>
        <v>0</v>
      </c>
    </row>
    <row r="310" spans="1:3" x14ac:dyDescent="0.25">
      <c r="A310" s="1">
        <f t="shared" si="8"/>
        <v>45949</v>
      </c>
      <c r="B310" s="1">
        <f t="shared" si="9"/>
        <v>45962</v>
      </c>
      <c r="C310" s="2">
        <f ca="1">IF(OR(TODAY()&lt;=A310,TODAY()&lt;=B310),IF(IF('Basic Calculator'!$K$5&gt;'Basic Calculator'!$H$10,IF('Basic Calculator'!$K$5&gt;=A310,1,0),IF('Basic Calculator'!$H$10&gt;=A310,1,0)),1,0),0)</f>
        <v>0</v>
      </c>
    </row>
    <row r="311" spans="1:3" x14ac:dyDescent="0.25">
      <c r="A311" s="1">
        <f t="shared" si="8"/>
        <v>45963</v>
      </c>
      <c r="B311" s="1">
        <f t="shared" si="9"/>
        <v>45976</v>
      </c>
      <c r="C311" s="2">
        <f ca="1">IF(OR(TODAY()&lt;=A311,TODAY()&lt;=B311),IF(IF('Basic Calculator'!$K$5&gt;'Basic Calculator'!$H$10,IF('Basic Calculator'!$K$5&gt;=A311,1,0),IF('Basic Calculator'!$H$10&gt;=A311,1,0)),1,0),0)</f>
        <v>0</v>
      </c>
    </row>
    <row r="312" spans="1:3" x14ac:dyDescent="0.25">
      <c r="A312" s="1">
        <f t="shared" si="8"/>
        <v>45977</v>
      </c>
      <c r="B312" s="1">
        <f t="shared" si="9"/>
        <v>45990</v>
      </c>
      <c r="C312" s="2">
        <f ca="1">IF(OR(TODAY()&lt;=A312,TODAY()&lt;=B312),IF(IF('Basic Calculator'!$K$5&gt;'Basic Calculator'!$H$10,IF('Basic Calculator'!$K$5&gt;=A312,1,0),IF('Basic Calculator'!$H$10&gt;=A312,1,0)),1,0),0)</f>
        <v>0</v>
      </c>
    </row>
    <row r="313" spans="1:3" x14ac:dyDescent="0.25">
      <c r="A313" s="1">
        <f t="shared" si="8"/>
        <v>45991</v>
      </c>
      <c r="B313" s="1">
        <f t="shared" si="9"/>
        <v>46004</v>
      </c>
      <c r="C313" s="2">
        <f ca="1">IF(OR(TODAY()&lt;=A313,TODAY()&lt;=B313),IF(IF('Basic Calculator'!$K$5&gt;'Basic Calculator'!$H$10,IF('Basic Calculator'!$K$5&gt;=A313,1,0),IF('Basic Calculator'!$H$10&gt;=A313,1,0)),1,0),0)</f>
        <v>0</v>
      </c>
    </row>
    <row r="314" spans="1:3" x14ac:dyDescent="0.25">
      <c r="A314" s="1">
        <f t="shared" si="8"/>
        <v>46005</v>
      </c>
      <c r="B314" s="1">
        <f t="shared" si="9"/>
        <v>46018</v>
      </c>
      <c r="C314" s="2">
        <f ca="1">IF(OR(TODAY()&lt;=A314,TODAY()&lt;=B314),IF(IF('Basic Calculator'!$K$5&gt;'Basic Calculator'!$H$10,IF('Basic Calculator'!$K$5&gt;=A314,1,0),IF('Basic Calculator'!$H$10&gt;=A314,1,0)),1,0),0)</f>
        <v>0</v>
      </c>
    </row>
    <row r="315" spans="1:3" x14ac:dyDescent="0.25">
      <c r="A315" s="1">
        <f t="shared" si="8"/>
        <v>46019</v>
      </c>
      <c r="B315" s="1">
        <f t="shared" si="9"/>
        <v>46032</v>
      </c>
      <c r="C315" s="2">
        <f ca="1">IF(OR(TODAY()&lt;=A315,TODAY()&lt;=B315),IF(IF('Basic Calculator'!$K$5&gt;'Basic Calculator'!$H$10,IF('Basic Calculator'!$K$5&gt;=A315,1,0),IF('Basic Calculator'!$H$10&gt;=A315,1,0)),1,0),0)</f>
        <v>0</v>
      </c>
    </row>
    <row r="316" spans="1:3" x14ac:dyDescent="0.25">
      <c r="A316" s="1">
        <f t="shared" si="8"/>
        <v>46033</v>
      </c>
      <c r="B316" s="1">
        <f t="shared" si="9"/>
        <v>46046</v>
      </c>
      <c r="C316" s="2">
        <f ca="1">IF(OR(TODAY()&lt;=A316,TODAY()&lt;=B316),IF(IF('Basic Calculator'!$K$5&gt;'Basic Calculator'!$H$10,IF('Basic Calculator'!$K$5&gt;=A316,1,0),IF('Basic Calculator'!$H$10&gt;=A316,1,0)),1,0),0)</f>
        <v>0</v>
      </c>
    </row>
    <row r="317" spans="1:3" x14ac:dyDescent="0.25">
      <c r="A317" s="1">
        <f t="shared" si="8"/>
        <v>46047</v>
      </c>
      <c r="B317" s="1">
        <f t="shared" si="9"/>
        <v>46060</v>
      </c>
      <c r="C317" s="2">
        <f ca="1">IF(OR(TODAY()&lt;=A317,TODAY()&lt;=B317),IF(IF('Basic Calculator'!$K$5&gt;'Basic Calculator'!$H$10,IF('Basic Calculator'!$K$5&gt;=A317,1,0),IF('Basic Calculator'!$H$10&gt;=A317,1,0)),1,0),0)</f>
        <v>0</v>
      </c>
    </row>
    <row r="318" spans="1:3" x14ac:dyDescent="0.25">
      <c r="A318" s="1">
        <f t="shared" si="8"/>
        <v>46061</v>
      </c>
      <c r="B318" s="1">
        <f t="shared" si="9"/>
        <v>46074</v>
      </c>
      <c r="C318" s="2">
        <f ca="1">IF(OR(TODAY()&lt;=A318,TODAY()&lt;=B318),IF(IF('Basic Calculator'!$K$5&gt;'Basic Calculator'!$H$10,IF('Basic Calculator'!$K$5&gt;=A318,1,0),IF('Basic Calculator'!$H$10&gt;=A318,1,0)),1,0),0)</f>
        <v>0</v>
      </c>
    </row>
    <row r="319" spans="1:3" x14ac:dyDescent="0.25">
      <c r="A319" s="1">
        <f t="shared" si="8"/>
        <v>46075</v>
      </c>
      <c r="B319" s="1">
        <f t="shared" si="9"/>
        <v>46088</v>
      </c>
      <c r="C319" s="2">
        <f ca="1">IF(OR(TODAY()&lt;=A319,TODAY()&lt;=B319),IF(IF('Basic Calculator'!$K$5&gt;'Basic Calculator'!$H$10,IF('Basic Calculator'!$K$5&gt;=A319,1,0),IF('Basic Calculator'!$H$10&gt;=A319,1,0)),1,0),0)</f>
        <v>0</v>
      </c>
    </row>
    <row r="320" spans="1:3" x14ac:dyDescent="0.25">
      <c r="A320" s="1">
        <f t="shared" si="8"/>
        <v>46089</v>
      </c>
      <c r="B320" s="1">
        <f t="shared" si="9"/>
        <v>46102</v>
      </c>
      <c r="C320" s="2">
        <f ca="1">IF(OR(TODAY()&lt;=A320,TODAY()&lt;=B320),IF(IF('Basic Calculator'!$K$5&gt;'Basic Calculator'!$H$10,IF('Basic Calculator'!$K$5&gt;=A320,1,0),IF('Basic Calculator'!$H$10&gt;=A320,1,0)),1,0),0)</f>
        <v>0</v>
      </c>
    </row>
    <row r="321" spans="1:3" x14ac:dyDescent="0.25">
      <c r="A321" s="1">
        <f t="shared" si="8"/>
        <v>46103</v>
      </c>
      <c r="B321" s="1">
        <f t="shared" si="9"/>
        <v>46116</v>
      </c>
      <c r="C321" s="2">
        <f ca="1">IF(OR(TODAY()&lt;=A321,TODAY()&lt;=B321),IF(IF('Basic Calculator'!$K$5&gt;'Basic Calculator'!$H$10,IF('Basic Calculator'!$K$5&gt;=A321,1,0),IF('Basic Calculator'!$H$10&gt;=A321,1,0)),1,0),0)</f>
        <v>0</v>
      </c>
    </row>
    <row r="322" spans="1:3" x14ac:dyDescent="0.25">
      <c r="A322" s="1">
        <f t="shared" si="8"/>
        <v>46117</v>
      </c>
      <c r="B322" s="1">
        <f t="shared" si="9"/>
        <v>46130</v>
      </c>
      <c r="C322" s="2">
        <f ca="1">IF(OR(TODAY()&lt;=A322,TODAY()&lt;=B322),IF(IF('Basic Calculator'!$K$5&gt;'Basic Calculator'!$H$10,IF('Basic Calculator'!$K$5&gt;=A322,1,0),IF('Basic Calculator'!$H$10&gt;=A322,1,0)),1,0),0)</f>
        <v>0</v>
      </c>
    </row>
    <row r="323" spans="1:3" x14ac:dyDescent="0.25">
      <c r="A323" s="1">
        <f t="shared" si="8"/>
        <v>46131</v>
      </c>
      <c r="B323" s="1">
        <f t="shared" si="9"/>
        <v>46144</v>
      </c>
      <c r="C323" s="2">
        <f ca="1">IF(OR(TODAY()&lt;=A323,TODAY()&lt;=B323),IF(IF('Basic Calculator'!$K$5&gt;'Basic Calculator'!$H$10,IF('Basic Calculator'!$K$5&gt;=A323,1,0),IF('Basic Calculator'!$H$10&gt;=A323,1,0)),1,0),0)</f>
        <v>0</v>
      </c>
    </row>
    <row r="324" spans="1:3" x14ac:dyDescent="0.25">
      <c r="A324" s="1">
        <f t="shared" si="8"/>
        <v>46145</v>
      </c>
      <c r="B324" s="1">
        <f t="shared" si="9"/>
        <v>46158</v>
      </c>
      <c r="C324" s="2">
        <f ca="1">IF(OR(TODAY()&lt;=A324,TODAY()&lt;=B324),IF(IF('Basic Calculator'!$K$5&gt;'Basic Calculator'!$H$10,IF('Basic Calculator'!$K$5&gt;=A324,1,0),IF('Basic Calculator'!$H$10&gt;=A324,1,0)),1,0),0)</f>
        <v>0</v>
      </c>
    </row>
    <row r="325" spans="1:3" x14ac:dyDescent="0.25">
      <c r="A325" s="1">
        <f t="shared" ref="A325:A388" si="10">B324+1</f>
        <v>46159</v>
      </c>
      <c r="B325" s="1">
        <f t="shared" ref="B325:B388" si="11">A325+13</f>
        <v>46172</v>
      </c>
      <c r="C325" s="2">
        <f ca="1">IF(OR(TODAY()&lt;=A325,TODAY()&lt;=B325),IF(IF('Basic Calculator'!$K$5&gt;'Basic Calculator'!$H$10,IF('Basic Calculator'!$K$5&gt;=A325,1,0),IF('Basic Calculator'!$H$10&gt;=A325,1,0)),1,0),0)</f>
        <v>0</v>
      </c>
    </row>
    <row r="326" spans="1:3" x14ac:dyDescent="0.25">
      <c r="A326" s="1">
        <f t="shared" si="10"/>
        <v>46173</v>
      </c>
      <c r="B326" s="1">
        <f t="shared" si="11"/>
        <v>46186</v>
      </c>
      <c r="C326" s="2">
        <f ca="1">IF(OR(TODAY()&lt;=A326,TODAY()&lt;=B326),IF(IF('Basic Calculator'!$K$5&gt;'Basic Calculator'!$H$10,IF('Basic Calculator'!$K$5&gt;=A326,1,0),IF('Basic Calculator'!$H$10&gt;=A326,1,0)),1,0),0)</f>
        <v>0</v>
      </c>
    </row>
    <row r="327" spans="1:3" x14ac:dyDescent="0.25">
      <c r="A327" s="1">
        <f t="shared" si="10"/>
        <v>46187</v>
      </c>
      <c r="B327" s="1">
        <f t="shared" si="11"/>
        <v>46200</v>
      </c>
      <c r="C327" s="2">
        <f ca="1">IF(OR(TODAY()&lt;=A327,TODAY()&lt;=B327),IF(IF('Basic Calculator'!$K$5&gt;'Basic Calculator'!$H$10,IF('Basic Calculator'!$K$5&gt;=A327,1,0),IF('Basic Calculator'!$H$10&gt;=A327,1,0)),1,0),0)</f>
        <v>0</v>
      </c>
    </row>
    <row r="328" spans="1:3" x14ac:dyDescent="0.25">
      <c r="A328" s="1">
        <f t="shared" si="10"/>
        <v>46201</v>
      </c>
      <c r="B328" s="1">
        <f t="shared" si="11"/>
        <v>46214</v>
      </c>
      <c r="C328" s="2">
        <f ca="1">IF(OR(TODAY()&lt;=A328,TODAY()&lt;=B328),IF(IF('Basic Calculator'!$K$5&gt;'Basic Calculator'!$H$10,IF('Basic Calculator'!$K$5&gt;=A328,1,0),IF('Basic Calculator'!$H$10&gt;=A328,1,0)),1,0),0)</f>
        <v>0</v>
      </c>
    </row>
    <row r="329" spans="1:3" x14ac:dyDescent="0.25">
      <c r="A329" s="1">
        <f t="shared" si="10"/>
        <v>46215</v>
      </c>
      <c r="B329" s="1">
        <f t="shared" si="11"/>
        <v>46228</v>
      </c>
      <c r="C329" s="2">
        <f ca="1">IF(OR(TODAY()&lt;=A329,TODAY()&lt;=B329),IF(IF('Basic Calculator'!$K$5&gt;'Basic Calculator'!$H$10,IF('Basic Calculator'!$K$5&gt;=A329,1,0),IF('Basic Calculator'!$H$10&gt;=A329,1,0)),1,0),0)</f>
        <v>0</v>
      </c>
    </row>
    <row r="330" spans="1:3" x14ac:dyDescent="0.25">
      <c r="A330" s="1">
        <f t="shared" si="10"/>
        <v>46229</v>
      </c>
      <c r="B330" s="1">
        <f t="shared" si="11"/>
        <v>46242</v>
      </c>
      <c r="C330" s="2">
        <f ca="1">IF(OR(TODAY()&lt;=A330,TODAY()&lt;=B330),IF(IF('Basic Calculator'!$K$5&gt;'Basic Calculator'!$H$10,IF('Basic Calculator'!$K$5&gt;=A330,1,0),IF('Basic Calculator'!$H$10&gt;=A330,1,0)),1,0),0)</f>
        <v>0</v>
      </c>
    </row>
    <row r="331" spans="1:3" x14ac:dyDescent="0.25">
      <c r="A331" s="1">
        <f t="shared" si="10"/>
        <v>46243</v>
      </c>
      <c r="B331" s="1">
        <f t="shared" si="11"/>
        <v>46256</v>
      </c>
      <c r="C331" s="2">
        <f ca="1">IF(OR(TODAY()&lt;=A331,TODAY()&lt;=B331),IF(IF('Basic Calculator'!$K$5&gt;'Basic Calculator'!$H$10,IF('Basic Calculator'!$K$5&gt;=A331,1,0),IF('Basic Calculator'!$H$10&gt;=A331,1,0)),1,0),0)</f>
        <v>0</v>
      </c>
    </row>
    <row r="332" spans="1:3" x14ac:dyDescent="0.25">
      <c r="A332" s="1">
        <f t="shared" si="10"/>
        <v>46257</v>
      </c>
      <c r="B332" s="1">
        <f t="shared" si="11"/>
        <v>46270</v>
      </c>
      <c r="C332" s="2">
        <f ca="1">IF(OR(TODAY()&lt;=A332,TODAY()&lt;=B332),IF(IF('Basic Calculator'!$K$5&gt;'Basic Calculator'!$H$10,IF('Basic Calculator'!$K$5&gt;=A332,1,0),IF('Basic Calculator'!$H$10&gt;=A332,1,0)),1,0),0)</f>
        <v>0</v>
      </c>
    </row>
    <row r="333" spans="1:3" x14ac:dyDescent="0.25">
      <c r="A333" s="1">
        <f t="shared" si="10"/>
        <v>46271</v>
      </c>
      <c r="B333" s="1">
        <f t="shared" si="11"/>
        <v>46284</v>
      </c>
      <c r="C333" s="2">
        <f ca="1">IF(OR(TODAY()&lt;=A333,TODAY()&lt;=B333),IF(IF('Basic Calculator'!$K$5&gt;'Basic Calculator'!$H$10,IF('Basic Calculator'!$K$5&gt;=A333,1,0),IF('Basic Calculator'!$H$10&gt;=A333,1,0)),1,0),0)</f>
        <v>0</v>
      </c>
    </row>
    <row r="334" spans="1:3" x14ac:dyDescent="0.25">
      <c r="A334" s="1">
        <f t="shared" si="10"/>
        <v>46285</v>
      </c>
      <c r="B334" s="1">
        <f t="shared" si="11"/>
        <v>46298</v>
      </c>
      <c r="C334" s="2">
        <f ca="1">IF(OR(TODAY()&lt;=A334,TODAY()&lt;=B334),IF(IF('Basic Calculator'!$K$5&gt;'Basic Calculator'!$H$10,IF('Basic Calculator'!$K$5&gt;=A334,1,0),IF('Basic Calculator'!$H$10&gt;=A334,1,0)),1,0),0)</f>
        <v>0</v>
      </c>
    </row>
    <row r="335" spans="1:3" x14ac:dyDescent="0.25">
      <c r="A335" s="1">
        <f t="shared" si="10"/>
        <v>46299</v>
      </c>
      <c r="B335" s="1">
        <f t="shared" si="11"/>
        <v>46312</v>
      </c>
      <c r="C335" s="2">
        <f ca="1">IF(OR(TODAY()&lt;=A335,TODAY()&lt;=B335),IF(IF('Basic Calculator'!$K$5&gt;'Basic Calculator'!$H$10,IF('Basic Calculator'!$K$5&gt;=A335,1,0),IF('Basic Calculator'!$H$10&gt;=A335,1,0)),1,0),0)</f>
        <v>0</v>
      </c>
    </row>
    <row r="336" spans="1:3" x14ac:dyDescent="0.25">
      <c r="A336" s="1">
        <f t="shared" si="10"/>
        <v>46313</v>
      </c>
      <c r="B336" s="1">
        <f t="shared" si="11"/>
        <v>46326</v>
      </c>
      <c r="C336" s="2">
        <f ca="1">IF(OR(TODAY()&lt;=A336,TODAY()&lt;=B336),IF(IF('Basic Calculator'!$K$5&gt;'Basic Calculator'!$H$10,IF('Basic Calculator'!$K$5&gt;=A336,1,0),IF('Basic Calculator'!$H$10&gt;=A336,1,0)),1,0),0)</f>
        <v>0</v>
      </c>
    </row>
    <row r="337" spans="1:3" x14ac:dyDescent="0.25">
      <c r="A337" s="1">
        <f t="shared" si="10"/>
        <v>46327</v>
      </c>
      <c r="B337" s="1">
        <f t="shared" si="11"/>
        <v>46340</v>
      </c>
      <c r="C337" s="2">
        <f ca="1">IF(OR(TODAY()&lt;=A337,TODAY()&lt;=B337),IF(IF('Basic Calculator'!$K$5&gt;'Basic Calculator'!$H$10,IF('Basic Calculator'!$K$5&gt;=A337,1,0),IF('Basic Calculator'!$H$10&gt;=A337,1,0)),1,0),0)</f>
        <v>0</v>
      </c>
    </row>
    <row r="338" spans="1:3" x14ac:dyDescent="0.25">
      <c r="A338" s="1">
        <f t="shared" si="10"/>
        <v>46341</v>
      </c>
      <c r="B338" s="1">
        <f t="shared" si="11"/>
        <v>46354</v>
      </c>
      <c r="C338" s="2">
        <f ca="1">IF(OR(TODAY()&lt;=A338,TODAY()&lt;=B338),IF(IF('Basic Calculator'!$K$5&gt;'Basic Calculator'!$H$10,IF('Basic Calculator'!$K$5&gt;=A338,1,0),IF('Basic Calculator'!$H$10&gt;=A338,1,0)),1,0),0)</f>
        <v>0</v>
      </c>
    </row>
    <row r="339" spans="1:3" x14ac:dyDescent="0.25">
      <c r="A339" s="1">
        <f t="shared" si="10"/>
        <v>46355</v>
      </c>
      <c r="B339" s="1">
        <f t="shared" si="11"/>
        <v>46368</v>
      </c>
      <c r="C339" s="2">
        <f ca="1">IF(OR(TODAY()&lt;=A339,TODAY()&lt;=B339),IF(IF('Basic Calculator'!$K$5&gt;'Basic Calculator'!$H$10,IF('Basic Calculator'!$K$5&gt;=A339,1,0),IF('Basic Calculator'!$H$10&gt;=A339,1,0)),1,0),0)</f>
        <v>0</v>
      </c>
    </row>
    <row r="340" spans="1:3" x14ac:dyDescent="0.25">
      <c r="A340" s="1">
        <f t="shared" si="10"/>
        <v>46369</v>
      </c>
      <c r="B340" s="1">
        <f t="shared" si="11"/>
        <v>46382</v>
      </c>
      <c r="C340" s="2">
        <f ca="1">IF(OR(TODAY()&lt;=A340,TODAY()&lt;=B340),IF(IF('Basic Calculator'!$K$5&gt;'Basic Calculator'!$H$10,IF('Basic Calculator'!$K$5&gt;=A340,1,0),IF('Basic Calculator'!$H$10&gt;=A340,1,0)),1,0),0)</f>
        <v>0</v>
      </c>
    </row>
    <row r="341" spans="1:3" x14ac:dyDescent="0.25">
      <c r="A341" s="1">
        <f t="shared" si="10"/>
        <v>46383</v>
      </c>
      <c r="B341" s="1">
        <f t="shared" si="11"/>
        <v>46396</v>
      </c>
      <c r="C341" s="2">
        <f ca="1">IF(OR(TODAY()&lt;=A341,TODAY()&lt;=B341),IF(IF('Basic Calculator'!$K$5&gt;'Basic Calculator'!$H$10,IF('Basic Calculator'!$K$5&gt;=A341,1,0),IF('Basic Calculator'!$H$10&gt;=A341,1,0)),1,0),0)</f>
        <v>0</v>
      </c>
    </row>
    <row r="342" spans="1:3" x14ac:dyDescent="0.25">
      <c r="A342" s="1">
        <f t="shared" si="10"/>
        <v>46397</v>
      </c>
      <c r="B342" s="1">
        <f t="shared" si="11"/>
        <v>46410</v>
      </c>
      <c r="C342" s="2">
        <f ca="1">IF(OR(TODAY()&lt;=A342,TODAY()&lt;=B342),IF(IF('Basic Calculator'!$K$5&gt;'Basic Calculator'!$H$10,IF('Basic Calculator'!$K$5&gt;=A342,1,0),IF('Basic Calculator'!$H$10&gt;=A342,1,0)),1,0),0)</f>
        <v>0</v>
      </c>
    </row>
    <row r="343" spans="1:3" x14ac:dyDescent="0.25">
      <c r="A343" s="1">
        <f t="shared" si="10"/>
        <v>46411</v>
      </c>
      <c r="B343" s="1">
        <f t="shared" si="11"/>
        <v>46424</v>
      </c>
      <c r="C343" s="2">
        <f ca="1">IF(OR(TODAY()&lt;=A343,TODAY()&lt;=B343),IF(IF('Basic Calculator'!$K$5&gt;'Basic Calculator'!$H$10,IF('Basic Calculator'!$K$5&gt;=A343,1,0),IF('Basic Calculator'!$H$10&gt;=A343,1,0)),1,0),0)</f>
        <v>0</v>
      </c>
    </row>
    <row r="344" spans="1:3" x14ac:dyDescent="0.25">
      <c r="A344" s="1">
        <f t="shared" si="10"/>
        <v>46425</v>
      </c>
      <c r="B344" s="1">
        <f t="shared" si="11"/>
        <v>46438</v>
      </c>
      <c r="C344" s="2">
        <f ca="1">IF(OR(TODAY()&lt;=A344,TODAY()&lt;=B344),IF(IF('Basic Calculator'!$K$5&gt;'Basic Calculator'!$H$10,IF('Basic Calculator'!$K$5&gt;=A344,1,0),IF('Basic Calculator'!$H$10&gt;=A344,1,0)),1,0),0)</f>
        <v>0</v>
      </c>
    </row>
    <row r="345" spans="1:3" x14ac:dyDescent="0.25">
      <c r="A345" s="1">
        <f t="shared" si="10"/>
        <v>46439</v>
      </c>
      <c r="B345" s="1">
        <f t="shared" si="11"/>
        <v>46452</v>
      </c>
      <c r="C345" s="2">
        <f ca="1">IF(OR(TODAY()&lt;=A345,TODAY()&lt;=B345),IF(IF('Basic Calculator'!$K$5&gt;'Basic Calculator'!$H$10,IF('Basic Calculator'!$K$5&gt;=A345,1,0),IF('Basic Calculator'!$H$10&gt;=A345,1,0)),1,0),0)</f>
        <v>0</v>
      </c>
    </row>
    <row r="346" spans="1:3" x14ac:dyDescent="0.25">
      <c r="A346" s="1">
        <f t="shared" si="10"/>
        <v>46453</v>
      </c>
      <c r="B346" s="1">
        <f t="shared" si="11"/>
        <v>46466</v>
      </c>
      <c r="C346" s="2">
        <f ca="1">IF(OR(TODAY()&lt;=A346,TODAY()&lt;=B346),IF(IF('Basic Calculator'!$K$5&gt;'Basic Calculator'!$H$10,IF('Basic Calculator'!$K$5&gt;=A346,1,0),IF('Basic Calculator'!$H$10&gt;=A346,1,0)),1,0),0)</f>
        <v>0</v>
      </c>
    </row>
    <row r="347" spans="1:3" x14ac:dyDescent="0.25">
      <c r="A347" s="1">
        <f t="shared" si="10"/>
        <v>46467</v>
      </c>
      <c r="B347" s="1">
        <f t="shared" si="11"/>
        <v>46480</v>
      </c>
      <c r="C347" s="2">
        <f ca="1">IF(OR(TODAY()&lt;=A347,TODAY()&lt;=B347),IF(IF('Basic Calculator'!$K$5&gt;'Basic Calculator'!$H$10,IF('Basic Calculator'!$K$5&gt;=A347,1,0),IF('Basic Calculator'!$H$10&gt;=A347,1,0)),1,0),0)</f>
        <v>0</v>
      </c>
    </row>
    <row r="348" spans="1:3" x14ac:dyDescent="0.25">
      <c r="A348" s="1">
        <f t="shared" si="10"/>
        <v>46481</v>
      </c>
      <c r="B348" s="1">
        <f t="shared" si="11"/>
        <v>46494</v>
      </c>
      <c r="C348" s="2">
        <f ca="1">IF(OR(TODAY()&lt;=A348,TODAY()&lt;=B348),IF(IF('Basic Calculator'!$K$5&gt;'Basic Calculator'!$H$10,IF('Basic Calculator'!$K$5&gt;=A348,1,0),IF('Basic Calculator'!$H$10&gt;=A348,1,0)),1,0),0)</f>
        <v>0</v>
      </c>
    </row>
    <row r="349" spans="1:3" x14ac:dyDescent="0.25">
      <c r="A349" s="1">
        <f t="shared" si="10"/>
        <v>46495</v>
      </c>
      <c r="B349" s="1">
        <f t="shared" si="11"/>
        <v>46508</v>
      </c>
      <c r="C349" s="2">
        <f ca="1">IF(OR(TODAY()&lt;=A349,TODAY()&lt;=B349),IF(IF('Basic Calculator'!$K$5&gt;'Basic Calculator'!$H$10,IF('Basic Calculator'!$K$5&gt;=A349,1,0),IF('Basic Calculator'!$H$10&gt;=A349,1,0)),1,0),0)</f>
        <v>0</v>
      </c>
    </row>
    <row r="350" spans="1:3" x14ac:dyDescent="0.25">
      <c r="A350" s="1">
        <f t="shared" si="10"/>
        <v>46509</v>
      </c>
      <c r="B350" s="1">
        <f t="shared" si="11"/>
        <v>46522</v>
      </c>
      <c r="C350" s="2">
        <f ca="1">IF(OR(TODAY()&lt;=A350,TODAY()&lt;=B350),IF(IF('Basic Calculator'!$K$5&gt;'Basic Calculator'!$H$10,IF('Basic Calculator'!$K$5&gt;=A350,1,0),IF('Basic Calculator'!$H$10&gt;=A350,1,0)),1,0),0)</f>
        <v>0</v>
      </c>
    </row>
    <row r="351" spans="1:3" x14ac:dyDescent="0.25">
      <c r="A351" s="1">
        <f t="shared" si="10"/>
        <v>46523</v>
      </c>
      <c r="B351" s="1">
        <f t="shared" si="11"/>
        <v>46536</v>
      </c>
      <c r="C351" s="2">
        <f ca="1">IF(OR(TODAY()&lt;=A351,TODAY()&lt;=B351),IF(IF('Basic Calculator'!$K$5&gt;'Basic Calculator'!$H$10,IF('Basic Calculator'!$K$5&gt;=A351,1,0),IF('Basic Calculator'!$H$10&gt;=A351,1,0)),1,0),0)</f>
        <v>0</v>
      </c>
    </row>
    <row r="352" spans="1:3" x14ac:dyDescent="0.25">
      <c r="A352" s="1">
        <f t="shared" si="10"/>
        <v>46537</v>
      </c>
      <c r="B352" s="1">
        <f t="shared" si="11"/>
        <v>46550</v>
      </c>
      <c r="C352" s="2">
        <f ca="1">IF(OR(TODAY()&lt;=A352,TODAY()&lt;=B352),IF(IF('Basic Calculator'!$K$5&gt;'Basic Calculator'!$H$10,IF('Basic Calculator'!$K$5&gt;=A352,1,0),IF('Basic Calculator'!$H$10&gt;=A352,1,0)),1,0),0)</f>
        <v>0</v>
      </c>
    </row>
    <row r="353" spans="1:3" x14ac:dyDescent="0.25">
      <c r="A353" s="1">
        <f t="shared" si="10"/>
        <v>46551</v>
      </c>
      <c r="B353" s="1">
        <f t="shared" si="11"/>
        <v>46564</v>
      </c>
      <c r="C353" s="2">
        <f ca="1">IF(OR(TODAY()&lt;=A353,TODAY()&lt;=B353),IF(IF('Basic Calculator'!$K$5&gt;'Basic Calculator'!$H$10,IF('Basic Calculator'!$K$5&gt;=A353,1,0),IF('Basic Calculator'!$H$10&gt;=A353,1,0)),1,0),0)</f>
        <v>0</v>
      </c>
    </row>
    <row r="354" spans="1:3" x14ac:dyDescent="0.25">
      <c r="A354" s="1">
        <f t="shared" si="10"/>
        <v>46565</v>
      </c>
      <c r="B354" s="1">
        <f t="shared" si="11"/>
        <v>46578</v>
      </c>
      <c r="C354" s="2">
        <f ca="1">IF(OR(TODAY()&lt;=A354,TODAY()&lt;=B354),IF(IF('Basic Calculator'!$K$5&gt;'Basic Calculator'!$H$10,IF('Basic Calculator'!$K$5&gt;=A354,1,0),IF('Basic Calculator'!$H$10&gt;=A354,1,0)),1,0),0)</f>
        <v>0</v>
      </c>
    </row>
    <row r="355" spans="1:3" x14ac:dyDescent="0.25">
      <c r="A355" s="1">
        <f t="shared" si="10"/>
        <v>46579</v>
      </c>
      <c r="B355" s="1">
        <f t="shared" si="11"/>
        <v>46592</v>
      </c>
      <c r="C355" s="2">
        <f ca="1">IF(OR(TODAY()&lt;=A355,TODAY()&lt;=B355),IF(IF('Basic Calculator'!$K$5&gt;'Basic Calculator'!$H$10,IF('Basic Calculator'!$K$5&gt;=A355,1,0),IF('Basic Calculator'!$H$10&gt;=A355,1,0)),1,0),0)</f>
        <v>0</v>
      </c>
    </row>
    <row r="356" spans="1:3" x14ac:dyDescent="0.25">
      <c r="A356" s="1">
        <f t="shared" si="10"/>
        <v>46593</v>
      </c>
      <c r="B356" s="1">
        <f t="shared" si="11"/>
        <v>46606</v>
      </c>
      <c r="C356" s="2">
        <f ca="1">IF(OR(TODAY()&lt;=A356,TODAY()&lt;=B356),IF(IF('Basic Calculator'!$K$5&gt;'Basic Calculator'!$H$10,IF('Basic Calculator'!$K$5&gt;=A356,1,0),IF('Basic Calculator'!$H$10&gt;=A356,1,0)),1,0),0)</f>
        <v>0</v>
      </c>
    </row>
    <row r="357" spans="1:3" x14ac:dyDescent="0.25">
      <c r="A357" s="1">
        <f t="shared" si="10"/>
        <v>46607</v>
      </c>
      <c r="B357" s="1">
        <f t="shared" si="11"/>
        <v>46620</v>
      </c>
      <c r="C357" s="2">
        <f ca="1">IF(OR(TODAY()&lt;=A357,TODAY()&lt;=B357),IF(IF('Basic Calculator'!$K$5&gt;'Basic Calculator'!$H$10,IF('Basic Calculator'!$K$5&gt;=A357,1,0),IF('Basic Calculator'!$H$10&gt;=A357,1,0)),1,0),0)</f>
        <v>0</v>
      </c>
    </row>
    <row r="358" spans="1:3" x14ac:dyDescent="0.25">
      <c r="A358" s="1">
        <f t="shared" si="10"/>
        <v>46621</v>
      </c>
      <c r="B358" s="1">
        <f t="shared" si="11"/>
        <v>46634</v>
      </c>
      <c r="C358" s="2">
        <f ca="1">IF(OR(TODAY()&lt;=A358,TODAY()&lt;=B358),IF(IF('Basic Calculator'!$K$5&gt;'Basic Calculator'!$H$10,IF('Basic Calculator'!$K$5&gt;=A358,1,0),IF('Basic Calculator'!$H$10&gt;=A358,1,0)),1,0),0)</f>
        <v>0</v>
      </c>
    </row>
    <row r="359" spans="1:3" x14ac:dyDescent="0.25">
      <c r="A359" s="1">
        <f t="shared" si="10"/>
        <v>46635</v>
      </c>
      <c r="B359" s="1">
        <f t="shared" si="11"/>
        <v>46648</v>
      </c>
      <c r="C359" s="2">
        <f ca="1">IF(OR(TODAY()&lt;=A359,TODAY()&lt;=B359),IF(IF('Basic Calculator'!$K$5&gt;'Basic Calculator'!$H$10,IF('Basic Calculator'!$K$5&gt;=A359,1,0),IF('Basic Calculator'!$H$10&gt;=A359,1,0)),1,0),0)</f>
        <v>0</v>
      </c>
    </row>
    <row r="360" spans="1:3" x14ac:dyDescent="0.25">
      <c r="A360" s="1">
        <f t="shared" si="10"/>
        <v>46649</v>
      </c>
      <c r="B360" s="1">
        <f t="shared" si="11"/>
        <v>46662</v>
      </c>
      <c r="C360" s="2">
        <f ca="1">IF(OR(TODAY()&lt;=A360,TODAY()&lt;=B360),IF(IF('Basic Calculator'!$K$5&gt;'Basic Calculator'!$H$10,IF('Basic Calculator'!$K$5&gt;=A360,1,0),IF('Basic Calculator'!$H$10&gt;=A360,1,0)),1,0),0)</f>
        <v>0</v>
      </c>
    </row>
    <row r="361" spans="1:3" x14ac:dyDescent="0.25">
      <c r="A361" s="1">
        <f t="shared" si="10"/>
        <v>46663</v>
      </c>
      <c r="B361" s="1">
        <f t="shared" si="11"/>
        <v>46676</v>
      </c>
      <c r="C361" s="2">
        <f ca="1">IF(OR(TODAY()&lt;=A361,TODAY()&lt;=B361),IF(IF('Basic Calculator'!$K$5&gt;'Basic Calculator'!$H$10,IF('Basic Calculator'!$K$5&gt;=A361,1,0),IF('Basic Calculator'!$H$10&gt;=A361,1,0)),1,0),0)</f>
        <v>0</v>
      </c>
    </row>
    <row r="362" spans="1:3" x14ac:dyDescent="0.25">
      <c r="A362" s="1">
        <f t="shared" si="10"/>
        <v>46677</v>
      </c>
      <c r="B362" s="1">
        <f t="shared" si="11"/>
        <v>46690</v>
      </c>
      <c r="C362" s="2">
        <f ca="1">IF(OR(TODAY()&lt;=A362,TODAY()&lt;=B362),IF(IF('Basic Calculator'!$K$5&gt;'Basic Calculator'!$H$10,IF('Basic Calculator'!$K$5&gt;=A362,1,0),IF('Basic Calculator'!$H$10&gt;=A362,1,0)),1,0),0)</f>
        <v>0</v>
      </c>
    </row>
    <row r="363" spans="1:3" x14ac:dyDescent="0.25">
      <c r="A363" s="1">
        <f t="shared" si="10"/>
        <v>46691</v>
      </c>
      <c r="B363" s="1">
        <f t="shared" si="11"/>
        <v>46704</v>
      </c>
      <c r="C363" s="2">
        <f ca="1">IF(OR(TODAY()&lt;=A363,TODAY()&lt;=B363),IF(IF('Basic Calculator'!$K$5&gt;'Basic Calculator'!$H$10,IF('Basic Calculator'!$K$5&gt;=A363,1,0),IF('Basic Calculator'!$H$10&gt;=A363,1,0)),1,0),0)</f>
        <v>0</v>
      </c>
    </row>
    <row r="364" spans="1:3" x14ac:dyDescent="0.25">
      <c r="A364" s="1">
        <f t="shared" si="10"/>
        <v>46705</v>
      </c>
      <c r="B364" s="1">
        <f t="shared" si="11"/>
        <v>46718</v>
      </c>
      <c r="C364" s="2">
        <f ca="1">IF(OR(TODAY()&lt;=A364,TODAY()&lt;=B364),IF(IF('Basic Calculator'!$K$5&gt;'Basic Calculator'!$H$10,IF('Basic Calculator'!$K$5&gt;=A364,1,0),IF('Basic Calculator'!$H$10&gt;=A364,1,0)),1,0),0)</f>
        <v>0</v>
      </c>
    </row>
    <row r="365" spans="1:3" x14ac:dyDescent="0.25">
      <c r="A365" s="1">
        <f t="shared" si="10"/>
        <v>46719</v>
      </c>
      <c r="B365" s="1">
        <f t="shared" si="11"/>
        <v>46732</v>
      </c>
      <c r="C365" s="2">
        <f ca="1">IF(OR(TODAY()&lt;=A365,TODAY()&lt;=B365),IF(IF('Basic Calculator'!$K$5&gt;'Basic Calculator'!$H$10,IF('Basic Calculator'!$K$5&gt;=A365,1,0),IF('Basic Calculator'!$H$10&gt;=A365,1,0)),1,0),0)</f>
        <v>0</v>
      </c>
    </row>
    <row r="366" spans="1:3" x14ac:dyDescent="0.25">
      <c r="A366" s="1">
        <f t="shared" si="10"/>
        <v>46733</v>
      </c>
      <c r="B366" s="1">
        <f t="shared" si="11"/>
        <v>46746</v>
      </c>
      <c r="C366" s="2">
        <f ca="1">IF(OR(TODAY()&lt;=A366,TODAY()&lt;=B366),IF(IF('Basic Calculator'!$K$5&gt;'Basic Calculator'!$H$10,IF('Basic Calculator'!$K$5&gt;=A366,1,0),IF('Basic Calculator'!$H$10&gt;=A366,1,0)),1,0),0)</f>
        <v>0</v>
      </c>
    </row>
    <row r="367" spans="1:3" x14ac:dyDescent="0.25">
      <c r="A367" s="1">
        <f t="shared" si="10"/>
        <v>46747</v>
      </c>
      <c r="B367" s="1">
        <f t="shared" si="11"/>
        <v>46760</v>
      </c>
      <c r="C367" s="2">
        <f ca="1">IF(OR(TODAY()&lt;=A367,TODAY()&lt;=B367),IF(IF('Basic Calculator'!$K$5&gt;'Basic Calculator'!$H$10,IF('Basic Calculator'!$K$5&gt;=A367,1,0),IF('Basic Calculator'!$H$10&gt;=A367,1,0)),1,0),0)</f>
        <v>0</v>
      </c>
    </row>
    <row r="368" spans="1:3" x14ac:dyDescent="0.25">
      <c r="A368" s="1">
        <f t="shared" si="10"/>
        <v>46761</v>
      </c>
      <c r="B368" s="1">
        <f t="shared" si="11"/>
        <v>46774</v>
      </c>
      <c r="C368" s="2">
        <f ca="1">IF(OR(TODAY()&lt;=A368,TODAY()&lt;=B368),IF(IF('Basic Calculator'!$K$5&gt;'Basic Calculator'!$H$10,IF('Basic Calculator'!$K$5&gt;=A368,1,0),IF('Basic Calculator'!$H$10&gt;=A368,1,0)),1,0),0)</f>
        <v>0</v>
      </c>
    </row>
    <row r="369" spans="1:3" x14ac:dyDescent="0.25">
      <c r="A369" s="1">
        <f t="shared" si="10"/>
        <v>46775</v>
      </c>
      <c r="B369" s="1">
        <f t="shared" si="11"/>
        <v>46788</v>
      </c>
      <c r="C369" s="2">
        <f ca="1">IF(OR(TODAY()&lt;=A369,TODAY()&lt;=B369),IF(IF('Basic Calculator'!$K$5&gt;'Basic Calculator'!$H$10,IF('Basic Calculator'!$K$5&gt;=A369,1,0),IF('Basic Calculator'!$H$10&gt;=A369,1,0)),1,0),0)</f>
        <v>0</v>
      </c>
    </row>
    <row r="370" spans="1:3" x14ac:dyDescent="0.25">
      <c r="A370" s="1">
        <f t="shared" si="10"/>
        <v>46789</v>
      </c>
      <c r="B370" s="1">
        <f t="shared" si="11"/>
        <v>46802</v>
      </c>
      <c r="C370" s="2">
        <f ca="1">IF(OR(TODAY()&lt;=A370,TODAY()&lt;=B370),IF(IF('Basic Calculator'!$K$5&gt;'Basic Calculator'!$H$10,IF('Basic Calculator'!$K$5&gt;=A370,1,0),IF('Basic Calculator'!$H$10&gt;=A370,1,0)),1,0),0)</f>
        <v>0</v>
      </c>
    </row>
    <row r="371" spans="1:3" x14ac:dyDescent="0.25">
      <c r="A371" s="1">
        <f t="shared" si="10"/>
        <v>46803</v>
      </c>
      <c r="B371" s="1">
        <f t="shared" si="11"/>
        <v>46816</v>
      </c>
      <c r="C371" s="2">
        <f ca="1">IF(OR(TODAY()&lt;=A371,TODAY()&lt;=B371),IF(IF('Basic Calculator'!$K$5&gt;'Basic Calculator'!$H$10,IF('Basic Calculator'!$K$5&gt;=A371,1,0),IF('Basic Calculator'!$H$10&gt;=A371,1,0)),1,0),0)</f>
        <v>0</v>
      </c>
    </row>
    <row r="372" spans="1:3" x14ac:dyDescent="0.25">
      <c r="A372" s="1">
        <f t="shared" si="10"/>
        <v>46817</v>
      </c>
      <c r="B372" s="1">
        <f t="shared" si="11"/>
        <v>46830</v>
      </c>
      <c r="C372" s="2">
        <f ca="1">IF(OR(TODAY()&lt;=A372,TODAY()&lt;=B372),IF(IF('Basic Calculator'!$K$5&gt;'Basic Calculator'!$H$10,IF('Basic Calculator'!$K$5&gt;=A372,1,0),IF('Basic Calculator'!$H$10&gt;=A372,1,0)),1,0),0)</f>
        <v>0</v>
      </c>
    </row>
    <row r="373" spans="1:3" x14ac:dyDescent="0.25">
      <c r="A373" s="1">
        <f t="shared" si="10"/>
        <v>46831</v>
      </c>
      <c r="B373" s="1">
        <f t="shared" si="11"/>
        <v>46844</v>
      </c>
      <c r="C373" s="2">
        <f ca="1">IF(OR(TODAY()&lt;=A373,TODAY()&lt;=B373),IF(IF('Basic Calculator'!$K$5&gt;'Basic Calculator'!$H$10,IF('Basic Calculator'!$K$5&gt;=A373,1,0),IF('Basic Calculator'!$H$10&gt;=A373,1,0)),1,0),0)</f>
        <v>0</v>
      </c>
    </row>
    <row r="374" spans="1:3" x14ac:dyDescent="0.25">
      <c r="A374" s="1">
        <f t="shared" si="10"/>
        <v>46845</v>
      </c>
      <c r="B374" s="1">
        <f t="shared" si="11"/>
        <v>46858</v>
      </c>
      <c r="C374" s="2">
        <f ca="1">IF(OR(TODAY()&lt;=A374,TODAY()&lt;=B374),IF(IF('Basic Calculator'!$K$5&gt;'Basic Calculator'!$H$10,IF('Basic Calculator'!$K$5&gt;=A374,1,0),IF('Basic Calculator'!$H$10&gt;=A374,1,0)),1,0),0)</f>
        <v>0</v>
      </c>
    </row>
    <row r="375" spans="1:3" x14ac:dyDescent="0.25">
      <c r="A375" s="1">
        <f t="shared" si="10"/>
        <v>46859</v>
      </c>
      <c r="B375" s="1">
        <f t="shared" si="11"/>
        <v>46872</v>
      </c>
      <c r="C375" s="2">
        <f ca="1">IF(OR(TODAY()&lt;=A375,TODAY()&lt;=B375),IF(IF('Basic Calculator'!$K$5&gt;'Basic Calculator'!$H$10,IF('Basic Calculator'!$K$5&gt;=A375,1,0),IF('Basic Calculator'!$H$10&gt;=A375,1,0)),1,0),0)</f>
        <v>0</v>
      </c>
    </row>
    <row r="376" spans="1:3" x14ac:dyDescent="0.25">
      <c r="A376" s="1">
        <f t="shared" si="10"/>
        <v>46873</v>
      </c>
      <c r="B376" s="1">
        <f t="shared" si="11"/>
        <v>46886</v>
      </c>
      <c r="C376" s="2">
        <f ca="1">IF(OR(TODAY()&lt;=A376,TODAY()&lt;=B376),IF(IF('Basic Calculator'!$K$5&gt;'Basic Calculator'!$H$10,IF('Basic Calculator'!$K$5&gt;=A376,1,0),IF('Basic Calculator'!$H$10&gt;=A376,1,0)),1,0),0)</f>
        <v>0</v>
      </c>
    </row>
    <row r="377" spans="1:3" x14ac:dyDescent="0.25">
      <c r="A377" s="1">
        <f t="shared" si="10"/>
        <v>46887</v>
      </c>
      <c r="B377" s="1">
        <f t="shared" si="11"/>
        <v>46900</v>
      </c>
      <c r="C377" s="2">
        <f ca="1">IF(OR(TODAY()&lt;=A377,TODAY()&lt;=B377),IF(IF('Basic Calculator'!$K$5&gt;'Basic Calculator'!$H$10,IF('Basic Calculator'!$K$5&gt;=A377,1,0),IF('Basic Calculator'!$H$10&gt;=A377,1,0)),1,0),0)</f>
        <v>0</v>
      </c>
    </row>
    <row r="378" spans="1:3" x14ac:dyDescent="0.25">
      <c r="A378" s="1">
        <f t="shared" si="10"/>
        <v>46901</v>
      </c>
      <c r="B378" s="1">
        <f t="shared" si="11"/>
        <v>46914</v>
      </c>
      <c r="C378" s="2">
        <f ca="1">IF(OR(TODAY()&lt;=A378,TODAY()&lt;=B378),IF(IF('Basic Calculator'!$K$5&gt;'Basic Calculator'!$H$10,IF('Basic Calculator'!$K$5&gt;=A378,1,0),IF('Basic Calculator'!$H$10&gt;=A378,1,0)),1,0),0)</f>
        <v>0</v>
      </c>
    </row>
    <row r="379" spans="1:3" x14ac:dyDescent="0.25">
      <c r="A379" s="1">
        <f t="shared" si="10"/>
        <v>46915</v>
      </c>
      <c r="B379" s="1">
        <f t="shared" si="11"/>
        <v>46928</v>
      </c>
      <c r="C379" s="2">
        <f ca="1">IF(OR(TODAY()&lt;=A379,TODAY()&lt;=B379),IF(IF('Basic Calculator'!$K$5&gt;'Basic Calculator'!$H$10,IF('Basic Calculator'!$K$5&gt;=A379,1,0),IF('Basic Calculator'!$H$10&gt;=A379,1,0)),1,0),0)</f>
        <v>0</v>
      </c>
    </row>
    <row r="380" spans="1:3" x14ac:dyDescent="0.25">
      <c r="A380" s="1">
        <f t="shared" si="10"/>
        <v>46929</v>
      </c>
      <c r="B380" s="1">
        <f t="shared" si="11"/>
        <v>46942</v>
      </c>
      <c r="C380" s="2">
        <f ca="1">IF(OR(TODAY()&lt;=A380,TODAY()&lt;=B380),IF(IF('Basic Calculator'!$K$5&gt;'Basic Calculator'!$H$10,IF('Basic Calculator'!$K$5&gt;=A380,1,0),IF('Basic Calculator'!$H$10&gt;=A380,1,0)),1,0),0)</f>
        <v>0</v>
      </c>
    </row>
    <row r="381" spans="1:3" x14ac:dyDescent="0.25">
      <c r="A381" s="1">
        <f t="shared" si="10"/>
        <v>46943</v>
      </c>
      <c r="B381" s="1">
        <f t="shared" si="11"/>
        <v>46956</v>
      </c>
      <c r="C381" s="2">
        <f ca="1">IF(OR(TODAY()&lt;=A381,TODAY()&lt;=B381),IF(IF('Basic Calculator'!$K$5&gt;'Basic Calculator'!$H$10,IF('Basic Calculator'!$K$5&gt;=A381,1,0),IF('Basic Calculator'!$H$10&gt;=A381,1,0)),1,0),0)</f>
        <v>0</v>
      </c>
    </row>
    <row r="382" spans="1:3" x14ac:dyDescent="0.25">
      <c r="A382" s="1">
        <f t="shared" si="10"/>
        <v>46957</v>
      </c>
      <c r="B382" s="1">
        <f t="shared" si="11"/>
        <v>46970</v>
      </c>
      <c r="C382" s="2">
        <f ca="1">IF(OR(TODAY()&lt;=A382,TODAY()&lt;=B382),IF(IF('Basic Calculator'!$K$5&gt;'Basic Calculator'!$H$10,IF('Basic Calculator'!$K$5&gt;=A382,1,0),IF('Basic Calculator'!$H$10&gt;=A382,1,0)),1,0),0)</f>
        <v>0</v>
      </c>
    </row>
    <row r="383" spans="1:3" x14ac:dyDescent="0.25">
      <c r="A383" s="1">
        <f t="shared" si="10"/>
        <v>46971</v>
      </c>
      <c r="B383" s="1">
        <f t="shared" si="11"/>
        <v>46984</v>
      </c>
      <c r="C383" s="2">
        <f ca="1">IF(OR(TODAY()&lt;=A383,TODAY()&lt;=B383),IF(IF('Basic Calculator'!$K$5&gt;'Basic Calculator'!$H$10,IF('Basic Calculator'!$K$5&gt;=A383,1,0),IF('Basic Calculator'!$H$10&gt;=A383,1,0)),1,0),0)</f>
        <v>0</v>
      </c>
    </row>
    <row r="384" spans="1:3" x14ac:dyDescent="0.25">
      <c r="A384" s="1">
        <f t="shared" si="10"/>
        <v>46985</v>
      </c>
      <c r="B384" s="1">
        <f t="shared" si="11"/>
        <v>46998</v>
      </c>
      <c r="C384" s="2">
        <f ca="1">IF(OR(TODAY()&lt;=A384,TODAY()&lt;=B384),IF(IF('Basic Calculator'!$K$5&gt;'Basic Calculator'!$H$10,IF('Basic Calculator'!$K$5&gt;=A384,1,0),IF('Basic Calculator'!$H$10&gt;=A384,1,0)),1,0),0)</f>
        <v>0</v>
      </c>
    </row>
    <row r="385" spans="1:3" x14ac:dyDescent="0.25">
      <c r="A385" s="1">
        <f t="shared" si="10"/>
        <v>46999</v>
      </c>
      <c r="B385" s="1">
        <f t="shared" si="11"/>
        <v>47012</v>
      </c>
      <c r="C385" s="2">
        <f ca="1">IF(OR(TODAY()&lt;=A385,TODAY()&lt;=B385),IF(IF('Basic Calculator'!$K$5&gt;'Basic Calculator'!$H$10,IF('Basic Calculator'!$K$5&gt;=A385,1,0),IF('Basic Calculator'!$H$10&gt;=A385,1,0)),1,0),0)</f>
        <v>0</v>
      </c>
    </row>
    <row r="386" spans="1:3" x14ac:dyDescent="0.25">
      <c r="A386" s="1">
        <f t="shared" si="10"/>
        <v>47013</v>
      </c>
      <c r="B386" s="1">
        <f t="shared" si="11"/>
        <v>47026</v>
      </c>
      <c r="C386" s="2">
        <f ca="1">IF(OR(TODAY()&lt;=A386,TODAY()&lt;=B386),IF(IF('Basic Calculator'!$K$5&gt;'Basic Calculator'!$H$10,IF('Basic Calculator'!$K$5&gt;=A386,1,0),IF('Basic Calculator'!$H$10&gt;=A386,1,0)),1,0),0)</f>
        <v>0</v>
      </c>
    </row>
    <row r="387" spans="1:3" x14ac:dyDescent="0.25">
      <c r="A387" s="1">
        <f t="shared" si="10"/>
        <v>47027</v>
      </c>
      <c r="B387" s="1">
        <f t="shared" si="11"/>
        <v>47040</v>
      </c>
      <c r="C387" s="2">
        <f ca="1">IF(OR(TODAY()&lt;=A387,TODAY()&lt;=B387),IF(IF('Basic Calculator'!$K$5&gt;'Basic Calculator'!$H$10,IF('Basic Calculator'!$K$5&gt;=A387,1,0),IF('Basic Calculator'!$H$10&gt;=A387,1,0)),1,0),0)</f>
        <v>0</v>
      </c>
    </row>
    <row r="388" spans="1:3" x14ac:dyDescent="0.25">
      <c r="A388" s="1">
        <f t="shared" si="10"/>
        <v>47041</v>
      </c>
      <c r="B388" s="1">
        <f t="shared" si="11"/>
        <v>47054</v>
      </c>
      <c r="C388" s="2">
        <f ca="1">IF(OR(TODAY()&lt;=A388,TODAY()&lt;=B388),IF(IF('Basic Calculator'!$K$5&gt;'Basic Calculator'!$H$10,IF('Basic Calculator'!$K$5&gt;=A388,1,0),IF('Basic Calculator'!$H$10&gt;=A388,1,0)),1,0),0)</f>
        <v>0</v>
      </c>
    </row>
    <row r="389" spans="1:3" x14ac:dyDescent="0.25">
      <c r="A389" s="1">
        <f t="shared" ref="A389:A452" si="12">B388+1</f>
        <v>47055</v>
      </c>
      <c r="B389" s="1">
        <f t="shared" ref="B389:B452" si="13">A389+13</f>
        <v>47068</v>
      </c>
      <c r="C389" s="2">
        <f ca="1">IF(OR(TODAY()&lt;=A389,TODAY()&lt;=B389),IF(IF('Basic Calculator'!$K$5&gt;'Basic Calculator'!$H$10,IF('Basic Calculator'!$K$5&gt;=A389,1,0),IF('Basic Calculator'!$H$10&gt;=A389,1,0)),1,0),0)</f>
        <v>0</v>
      </c>
    </row>
    <row r="390" spans="1:3" x14ac:dyDescent="0.25">
      <c r="A390" s="1">
        <f t="shared" si="12"/>
        <v>47069</v>
      </c>
      <c r="B390" s="1">
        <f t="shared" si="13"/>
        <v>47082</v>
      </c>
      <c r="C390" s="2">
        <f ca="1">IF(OR(TODAY()&lt;=A390,TODAY()&lt;=B390),IF(IF('Basic Calculator'!$K$5&gt;'Basic Calculator'!$H$10,IF('Basic Calculator'!$K$5&gt;=A390,1,0),IF('Basic Calculator'!$H$10&gt;=A390,1,0)),1,0),0)</f>
        <v>0</v>
      </c>
    </row>
    <row r="391" spans="1:3" x14ac:dyDescent="0.25">
      <c r="A391" s="1">
        <f t="shared" si="12"/>
        <v>47083</v>
      </c>
      <c r="B391" s="1">
        <f t="shared" si="13"/>
        <v>47096</v>
      </c>
      <c r="C391" s="2">
        <f ca="1">IF(OR(TODAY()&lt;=A391,TODAY()&lt;=B391),IF(IF('Basic Calculator'!$K$5&gt;'Basic Calculator'!$H$10,IF('Basic Calculator'!$K$5&gt;=A391,1,0),IF('Basic Calculator'!$H$10&gt;=A391,1,0)),1,0),0)</f>
        <v>0</v>
      </c>
    </row>
    <row r="392" spans="1:3" x14ac:dyDescent="0.25">
      <c r="A392" s="1">
        <f t="shared" si="12"/>
        <v>47097</v>
      </c>
      <c r="B392" s="1">
        <f t="shared" si="13"/>
        <v>47110</v>
      </c>
      <c r="C392" s="2">
        <f ca="1">IF(OR(TODAY()&lt;=A392,TODAY()&lt;=B392),IF(IF('Basic Calculator'!$K$5&gt;'Basic Calculator'!$H$10,IF('Basic Calculator'!$K$5&gt;=A392,1,0),IF('Basic Calculator'!$H$10&gt;=A392,1,0)),1,0),0)</f>
        <v>0</v>
      </c>
    </row>
    <row r="393" spans="1:3" x14ac:dyDescent="0.25">
      <c r="A393" s="1">
        <f t="shared" si="12"/>
        <v>47111</v>
      </c>
      <c r="B393" s="1">
        <f t="shared" si="13"/>
        <v>47124</v>
      </c>
      <c r="C393" s="2">
        <f ca="1">IF(OR(TODAY()&lt;=A393,TODAY()&lt;=B393),IF(IF('Basic Calculator'!$K$5&gt;'Basic Calculator'!$H$10,IF('Basic Calculator'!$K$5&gt;=A393,1,0),IF('Basic Calculator'!$H$10&gt;=A393,1,0)),1,0),0)</f>
        <v>0</v>
      </c>
    </row>
    <row r="394" spans="1:3" x14ac:dyDescent="0.25">
      <c r="A394" s="1">
        <f t="shared" si="12"/>
        <v>47125</v>
      </c>
      <c r="B394" s="1">
        <f t="shared" si="13"/>
        <v>47138</v>
      </c>
      <c r="C394" s="2">
        <f ca="1">IF(OR(TODAY()&lt;=A394,TODAY()&lt;=B394),IF(IF('Basic Calculator'!$K$5&gt;'Basic Calculator'!$H$10,IF('Basic Calculator'!$K$5&gt;=A394,1,0),IF('Basic Calculator'!$H$10&gt;=A394,1,0)),1,0),0)</f>
        <v>0</v>
      </c>
    </row>
    <row r="395" spans="1:3" x14ac:dyDescent="0.25">
      <c r="A395" s="1">
        <f t="shared" si="12"/>
        <v>47139</v>
      </c>
      <c r="B395" s="1">
        <f t="shared" si="13"/>
        <v>47152</v>
      </c>
      <c r="C395" s="2">
        <f ca="1">IF(OR(TODAY()&lt;=A395,TODAY()&lt;=B395),IF(IF('Basic Calculator'!$K$5&gt;'Basic Calculator'!$H$10,IF('Basic Calculator'!$K$5&gt;=A395,1,0),IF('Basic Calculator'!$H$10&gt;=A395,1,0)),1,0),0)</f>
        <v>0</v>
      </c>
    </row>
    <row r="396" spans="1:3" x14ac:dyDescent="0.25">
      <c r="A396" s="1">
        <f t="shared" si="12"/>
        <v>47153</v>
      </c>
      <c r="B396" s="1">
        <f t="shared" si="13"/>
        <v>47166</v>
      </c>
      <c r="C396" s="2">
        <f ca="1">IF(OR(TODAY()&lt;=A396,TODAY()&lt;=B396),IF(IF('Basic Calculator'!$K$5&gt;'Basic Calculator'!$H$10,IF('Basic Calculator'!$K$5&gt;=A396,1,0),IF('Basic Calculator'!$H$10&gt;=A396,1,0)),1,0),0)</f>
        <v>0</v>
      </c>
    </row>
    <row r="397" spans="1:3" x14ac:dyDescent="0.25">
      <c r="A397" s="1">
        <f t="shared" si="12"/>
        <v>47167</v>
      </c>
      <c r="B397" s="1">
        <f t="shared" si="13"/>
        <v>47180</v>
      </c>
      <c r="C397" s="2">
        <f ca="1">IF(OR(TODAY()&lt;=A397,TODAY()&lt;=B397),IF(IF('Basic Calculator'!$K$5&gt;'Basic Calculator'!$H$10,IF('Basic Calculator'!$K$5&gt;=A397,1,0),IF('Basic Calculator'!$H$10&gt;=A397,1,0)),1,0),0)</f>
        <v>0</v>
      </c>
    </row>
    <row r="398" spans="1:3" x14ac:dyDescent="0.25">
      <c r="A398" s="1">
        <f t="shared" si="12"/>
        <v>47181</v>
      </c>
      <c r="B398" s="1">
        <f t="shared" si="13"/>
        <v>47194</v>
      </c>
      <c r="C398" s="2">
        <f ca="1">IF(OR(TODAY()&lt;=A398,TODAY()&lt;=B398),IF(IF('Basic Calculator'!$K$5&gt;'Basic Calculator'!$H$10,IF('Basic Calculator'!$K$5&gt;=A398,1,0),IF('Basic Calculator'!$H$10&gt;=A398,1,0)),1,0),0)</f>
        <v>0</v>
      </c>
    </row>
    <row r="399" spans="1:3" x14ac:dyDescent="0.25">
      <c r="A399" s="1">
        <f t="shared" si="12"/>
        <v>47195</v>
      </c>
      <c r="B399" s="1">
        <f t="shared" si="13"/>
        <v>47208</v>
      </c>
      <c r="C399" s="2">
        <f ca="1">IF(OR(TODAY()&lt;=A399,TODAY()&lt;=B399),IF(IF('Basic Calculator'!$K$5&gt;'Basic Calculator'!$H$10,IF('Basic Calculator'!$K$5&gt;=A399,1,0),IF('Basic Calculator'!$H$10&gt;=A399,1,0)),1,0),0)</f>
        <v>0</v>
      </c>
    </row>
    <row r="400" spans="1:3" x14ac:dyDescent="0.25">
      <c r="A400" s="1">
        <f t="shared" si="12"/>
        <v>47209</v>
      </c>
      <c r="B400" s="1">
        <f t="shared" si="13"/>
        <v>47222</v>
      </c>
      <c r="C400" s="2">
        <f ca="1">IF(OR(TODAY()&lt;=A400,TODAY()&lt;=B400),IF(IF('Basic Calculator'!$K$5&gt;'Basic Calculator'!$H$10,IF('Basic Calculator'!$K$5&gt;=A400,1,0),IF('Basic Calculator'!$H$10&gt;=A400,1,0)),1,0),0)</f>
        <v>0</v>
      </c>
    </row>
    <row r="401" spans="1:3" x14ac:dyDescent="0.25">
      <c r="A401" s="1">
        <f t="shared" si="12"/>
        <v>47223</v>
      </c>
      <c r="B401" s="1">
        <f t="shared" si="13"/>
        <v>47236</v>
      </c>
      <c r="C401" s="2">
        <f ca="1">IF(OR(TODAY()&lt;=A401,TODAY()&lt;=B401),IF(IF('Basic Calculator'!$K$5&gt;'Basic Calculator'!$H$10,IF('Basic Calculator'!$K$5&gt;=A401,1,0),IF('Basic Calculator'!$H$10&gt;=A401,1,0)),1,0),0)</f>
        <v>0</v>
      </c>
    </row>
    <row r="402" spans="1:3" x14ac:dyDescent="0.25">
      <c r="A402" s="1">
        <f t="shared" si="12"/>
        <v>47237</v>
      </c>
      <c r="B402" s="1">
        <f t="shared" si="13"/>
        <v>47250</v>
      </c>
      <c r="C402" s="2">
        <f ca="1">IF(OR(TODAY()&lt;=A402,TODAY()&lt;=B402),IF(IF('Basic Calculator'!$K$5&gt;'Basic Calculator'!$H$10,IF('Basic Calculator'!$K$5&gt;=A402,1,0),IF('Basic Calculator'!$H$10&gt;=A402,1,0)),1,0),0)</f>
        <v>0</v>
      </c>
    </row>
    <row r="403" spans="1:3" x14ac:dyDescent="0.25">
      <c r="A403" s="1">
        <f t="shared" si="12"/>
        <v>47251</v>
      </c>
      <c r="B403" s="1">
        <f t="shared" si="13"/>
        <v>47264</v>
      </c>
      <c r="C403" s="2">
        <f ca="1">IF(OR(TODAY()&lt;=A403,TODAY()&lt;=B403),IF(IF('Basic Calculator'!$K$5&gt;'Basic Calculator'!$H$10,IF('Basic Calculator'!$K$5&gt;=A403,1,0),IF('Basic Calculator'!$H$10&gt;=A403,1,0)),1,0),0)</f>
        <v>0</v>
      </c>
    </row>
    <row r="404" spans="1:3" x14ac:dyDescent="0.25">
      <c r="A404" s="1">
        <f t="shared" si="12"/>
        <v>47265</v>
      </c>
      <c r="B404" s="1">
        <f t="shared" si="13"/>
        <v>47278</v>
      </c>
      <c r="C404" s="2">
        <f ca="1">IF(OR(TODAY()&lt;=A404,TODAY()&lt;=B404),IF(IF('Basic Calculator'!$K$5&gt;'Basic Calculator'!$H$10,IF('Basic Calculator'!$K$5&gt;=A404,1,0),IF('Basic Calculator'!$H$10&gt;=A404,1,0)),1,0),0)</f>
        <v>0</v>
      </c>
    </row>
    <row r="405" spans="1:3" x14ac:dyDescent="0.25">
      <c r="A405" s="1">
        <f t="shared" si="12"/>
        <v>47279</v>
      </c>
      <c r="B405" s="1">
        <f t="shared" si="13"/>
        <v>47292</v>
      </c>
      <c r="C405" s="2">
        <f ca="1">IF(OR(TODAY()&lt;=A405,TODAY()&lt;=B405),IF(IF('Basic Calculator'!$K$5&gt;'Basic Calculator'!$H$10,IF('Basic Calculator'!$K$5&gt;=A405,1,0),IF('Basic Calculator'!$H$10&gt;=A405,1,0)),1,0),0)</f>
        <v>0</v>
      </c>
    </row>
    <row r="406" spans="1:3" x14ac:dyDescent="0.25">
      <c r="A406" s="1">
        <f t="shared" si="12"/>
        <v>47293</v>
      </c>
      <c r="B406" s="1">
        <f t="shared" si="13"/>
        <v>47306</v>
      </c>
      <c r="C406" s="2">
        <f ca="1">IF(OR(TODAY()&lt;=A406,TODAY()&lt;=B406),IF(IF('Basic Calculator'!$K$5&gt;'Basic Calculator'!$H$10,IF('Basic Calculator'!$K$5&gt;=A406,1,0),IF('Basic Calculator'!$H$10&gt;=A406,1,0)),1,0),0)</f>
        <v>0</v>
      </c>
    </row>
    <row r="407" spans="1:3" x14ac:dyDescent="0.25">
      <c r="A407" s="1">
        <f t="shared" si="12"/>
        <v>47307</v>
      </c>
      <c r="B407" s="1">
        <f t="shared" si="13"/>
        <v>47320</v>
      </c>
      <c r="C407" s="2">
        <f ca="1">IF(OR(TODAY()&lt;=A407,TODAY()&lt;=B407),IF(IF('Basic Calculator'!$K$5&gt;'Basic Calculator'!$H$10,IF('Basic Calculator'!$K$5&gt;=A407,1,0),IF('Basic Calculator'!$H$10&gt;=A407,1,0)),1,0),0)</f>
        <v>0</v>
      </c>
    </row>
    <row r="408" spans="1:3" x14ac:dyDescent="0.25">
      <c r="A408" s="1">
        <f t="shared" si="12"/>
        <v>47321</v>
      </c>
      <c r="B408" s="1">
        <f t="shared" si="13"/>
        <v>47334</v>
      </c>
      <c r="C408" s="2">
        <f ca="1">IF(OR(TODAY()&lt;=A408,TODAY()&lt;=B408),IF(IF('Basic Calculator'!$K$5&gt;'Basic Calculator'!$H$10,IF('Basic Calculator'!$K$5&gt;=A408,1,0),IF('Basic Calculator'!$H$10&gt;=A408,1,0)),1,0),0)</f>
        <v>0</v>
      </c>
    </row>
    <row r="409" spans="1:3" x14ac:dyDescent="0.25">
      <c r="A409" s="1">
        <f t="shared" si="12"/>
        <v>47335</v>
      </c>
      <c r="B409" s="1">
        <f t="shared" si="13"/>
        <v>47348</v>
      </c>
      <c r="C409" s="2">
        <f ca="1">IF(OR(TODAY()&lt;=A409,TODAY()&lt;=B409),IF(IF('Basic Calculator'!$K$5&gt;'Basic Calculator'!$H$10,IF('Basic Calculator'!$K$5&gt;=A409,1,0),IF('Basic Calculator'!$H$10&gt;=A409,1,0)),1,0),0)</f>
        <v>0</v>
      </c>
    </row>
    <row r="410" spans="1:3" x14ac:dyDescent="0.25">
      <c r="A410" s="1">
        <f t="shared" si="12"/>
        <v>47349</v>
      </c>
      <c r="B410" s="1">
        <f t="shared" si="13"/>
        <v>47362</v>
      </c>
      <c r="C410" s="2">
        <f ca="1">IF(OR(TODAY()&lt;=A410,TODAY()&lt;=B410),IF(IF('Basic Calculator'!$K$5&gt;'Basic Calculator'!$H$10,IF('Basic Calculator'!$K$5&gt;=A410,1,0),IF('Basic Calculator'!$H$10&gt;=A410,1,0)),1,0),0)</f>
        <v>0</v>
      </c>
    </row>
    <row r="411" spans="1:3" x14ac:dyDescent="0.25">
      <c r="A411" s="1">
        <f t="shared" si="12"/>
        <v>47363</v>
      </c>
      <c r="B411" s="1">
        <f t="shared" si="13"/>
        <v>47376</v>
      </c>
      <c r="C411" s="2">
        <f ca="1">IF(OR(TODAY()&lt;=A411,TODAY()&lt;=B411),IF(IF('Basic Calculator'!$K$5&gt;'Basic Calculator'!$H$10,IF('Basic Calculator'!$K$5&gt;=A411,1,0),IF('Basic Calculator'!$H$10&gt;=A411,1,0)),1,0),0)</f>
        <v>0</v>
      </c>
    </row>
    <row r="412" spans="1:3" x14ac:dyDescent="0.25">
      <c r="A412" s="1">
        <f t="shared" si="12"/>
        <v>47377</v>
      </c>
      <c r="B412" s="1">
        <f t="shared" si="13"/>
        <v>47390</v>
      </c>
      <c r="C412" s="2">
        <f ca="1">IF(OR(TODAY()&lt;=A412,TODAY()&lt;=B412),IF(IF('Basic Calculator'!$K$5&gt;'Basic Calculator'!$H$10,IF('Basic Calculator'!$K$5&gt;=A412,1,0),IF('Basic Calculator'!$H$10&gt;=A412,1,0)),1,0),0)</f>
        <v>0</v>
      </c>
    </row>
    <row r="413" spans="1:3" x14ac:dyDescent="0.25">
      <c r="A413" s="1">
        <f t="shared" si="12"/>
        <v>47391</v>
      </c>
      <c r="B413" s="1">
        <f t="shared" si="13"/>
        <v>47404</v>
      </c>
      <c r="C413" s="2">
        <f ca="1">IF(OR(TODAY()&lt;=A413,TODAY()&lt;=B413),IF(IF('Basic Calculator'!$K$5&gt;'Basic Calculator'!$H$10,IF('Basic Calculator'!$K$5&gt;=A413,1,0),IF('Basic Calculator'!$H$10&gt;=A413,1,0)),1,0),0)</f>
        <v>0</v>
      </c>
    </row>
    <row r="414" spans="1:3" x14ac:dyDescent="0.25">
      <c r="A414" s="1">
        <f t="shared" si="12"/>
        <v>47405</v>
      </c>
      <c r="B414" s="1">
        <f t="shared" si="13"/>
        <v>47418</v>
      </c>
      <c r="C414" s="2">
        <f ca="1">IF(OR(TODAY()&lt;=A414,TODAY()&lt;=B414),IF(IF('Basic Calculator'!$K$5&gt;'Basic Calculator'!$H$10,IF('Basic Calculator'!$K$5&gt;=A414,1,0),IF('Basic Calculator'!$H$10&gt;=A414,1,0)),1,0),0)</f>
        <v>0</v>
      </c>
    </row>
    <row r="415" spans="1:3" x14ac:dyDescent="0.25">
      <c r="A415" s="1">
        <f t="shared" si="12"/>
        <v>47419</v>
      </c>
      <c r="B415" s="1">
        <f t="shared" si="13"/>
        <v>47432</v>
      </c>
      <c r="C415" s="2">
        <f ca="1">IF(OR(TODAY()&lt;=A415,TODAY()&lt;=B415),IF(IF('Basic Calculator'!$K$5&gt;'Basic Calculator'!$H$10,IF('Basic Calculator'!$K$5&gt;=A415,1,0),IF('Basic Calculator'!$H$10&gt;=A415,1,0)),1,0),0)</f>
        <v>0</v>
      </c>
    </row>
    <row r="416" spans="1:3" x14ac:dyDescent="0.25">
      <c r="A416" s="1">
        <f t="shared" si="12"/>
        <v>47433</v>
      </c>
      <c r="B416" s="1">
        <f t="shared" si="13"/>
        <v>47446</v>
      </c>
      <c r="C416" s="2">
        <f ca="1">IF(OR(TODAY()&lt;=A416,TODAY()&lt;=B416),IF(IF('Basic Calculator'!$K$5&gt;'Basic Calculator'!$H$10,IF('Basic Calculator'!$K$5&gt;=A416,1,0),IF('Basic Calculator'!$H$10&gt;=A416,1,0)),1,0),0)</f>
        <v>0</v>
      </c>
    </row>
    <row r="417" spans="1:3" x14ac:dyDescent="0.25">
      <c r="A417" s="1">
        <f t="shared" si="12"/>
        <v>47447</v>
      </c>
      <c r="B417" s="1">
        <f t="shared" si="13"/>
        <v>47460</v>
      </c>
      <c r="C417" s="2">
        <f ca="1">IF(OR(TODAY()&lt;=A417,TODAY()&lt;=B417),IF(IF('Basic Calculator'!$K$5&gt;'Basic Calculator'!$H$10,IF('Basic Calculator'!$K$5&gt;=A417,1,0),IF('Basic Calculator'!$H$10&gt;=A417,1,0)),1,0),0)</f>
        <v>0</v>
      </c>
    </row>
    <row r="418" spans="1:3" x14ac:dyDescent="0.25">
      <c r="A418" s="1">
        <f t="shared" si="12"/>
        <v>47461</v>
      </c>
      <c r="B418" s="1">
        <f t="shared" si="13"/>
        <v>47474</v>
      </c>
      <c r="C418" s="2">
        <f ca="1">IF(OR(TODAY()&lt;=A418,TODAY()&lt;=B418),IF(IF('Basic Calculator'!$K$5&gt;'Basic Calculator'!$H$10,IF('Basic Calculator'!$K$5&gt;=A418,1,0),IF('Basic Calculator'!$H$10&gt;=A418,1,0)),1,0),0)</f>
        <v>0</v>
      </c>
    </row>
    <row r="419" spans="1:3" x14ac:dyDescent="0.25">
      <c r="A419" s="1">
        <f t="shared" si="12"/>
        <v>47475</v>
      </c>
      <c r="B419" s="1">
        <f t="shared" si="13"/>
        <v>47488</v>
      </c>
      <c r="C419" s="2">
        <f ca="1">IF(OR(TODAY()&lt;=A419,TODAY()&lt;=B419),IF(IF('Basic Calculator'!$K$5&gt;'Basic Calculator'!$H$10,IF('Basic Calculator'!$K$5&gt;=A419,1,0),IF('Basic Calculator'!$H$10&gt;=A419,1,0)),1,0),0)</f>
        <v>0</v>
      </c>
    </row>
    <row r="420" spans="1:3" x14ac:dyDescent="0.25">
      <c r="A420" s="1">
        <f t="shared" si="12"/>
        <v>47489</v>
      </c>
      <c r="B420" s="1">
        <f t="shared" si="13"/>
        <v>47502</v>
      </c>
      <c r="C420" s="2">
        <f ca="1">IF(OR(TODAY()&lt;=A420,TODAY()&lt;=B420),IF(IF('Basic Calculator'!$K$5&gt;'Basic Calculator'!$H$10,IF('Basic Calculator'!$K$5&gt;=A420,1,0),IF('Basic Calculator'!$H$10&gt;=A420,1,0)),1,0),0)</f>
        <v>0</v>
      </c>
    </row>
    <row r="421" spans="1:3" x14ac:dyDescent="0.25">
      <c r="A421" s="1">
        <f t="shared" si="12"/>
        <v>47503</v>
      </c>
      <c r="B421" s="1">
        <f t="shared" si="13"/>
        <v>47516</v>
      </c>
      <c r="C421" s="2">
        <f ca="1">IF(OR(TODAY()&lt;=A421,TODAY()&lt;=B421),IF(IF('Basic Calculator'!$K$5&gt;'Basic Calculator'!$H$10,IF('Basic Calculator'!$K$5&gt;=A421,1,0),IF('Basic Calculator'!$H$10&gt;=A421,1,0)),1,0),0)</f>
        <v>0</v>
      </c>
    </row>
    <row r="422" spans="1:3" x14ac:dyDescent="0.25">
      <c r="A422" s="1">
        <f t="shared" si="12"/>
        <v>47517</v>
      </c>
      <c r="B422" s="1">
        <f t="shared" si="13"/>
        <v>47530</v>
      </c>
      <c r="C422" s="2">
        <f ca="1">IF(OR(TODAY()&lt;=A422,TODAY()&lt;=B422),IF(IF('Basic Calculator'!$K$5&gt;'Basic Calculator'!$H$10,IF('Basic Calculator'!$K$5&gt;=A422,1,0),IF('Basic Calculator'!$H$10&gt;=A422,1,0)),1,0),0)</f>
        <v>0</v>
      </c>
    </row>
    <row r="423" spans="1:3" x14ac:dyDescent="0.25">
      <c r="A423" s="1">
        <f t="shared" si="12"/>
        <v>47531</v>
      </c>
      <c r="B423" s="1">
        <f t="shared" si="13"/>
        <v>47544</v>
      </c>
      <c r="C423" s="2">
        <f ca="1">IF(OR(TODAY()&lt;=A423,TODAY()&lt;=B423),IF(IF('Basic Calculator'!$K$5&gt;'Basic Calculator'!$H$10,IF('Basic Calculator'!$K$5&gt;=A423,1,0),IF('Basic Calculator'!$H$10&gt;=A423,1,0)),1,0),0)</f>
        <v>0</v>
      </c>
    </row>
    <row r="424" spans="1:3" x14ac:dyDescent="0.25">
      <c r="A424" s="1">
        <f t="shared" si="12"/>
        <v>47545</v>
      </c>
      <c r="B424" s="1">
        <f t="shared" si="13"/>
        <v>47558</v>
      </c>
      <c r="C424" s="2">
        <f ca="1">IF(OR(TODAY()&lt;=A424,TODAY()&lt;=B424),IF(IF('Basic Calculator'!$K$5&gt;'Basic Calculator'!$H$10,IF('Basic Calculator'!$K$5&gt;=A424,1,0),IF('Basic Calculator'!$H$10&gt;=A424,1,0)),1,0),0)</f>
        <v>0</v>
      </c>
    </row>
    <row r="425" spans="1:3" x14ac:dyDescent="0.25">
      <c r="A425" s="1">
        <f t="shared" si="12"/>
        <v>47559</v>
      </c>
      <c r="B425" s="1">
        <f t="shared" si="13"/>
        <v>47572</v>
      </c>
      <c r="C425" s="2">
        <f ca="1">IF(OR(TODAY()&lt;=A425,TODAY()&lt;=B425),IF(IF('Basic Calculator'!$K$5&gt;'Basic Calculator'!$H$10,IF('Basic Calculator'!$K$5&gt;=A425,1,0),IF('Basic Calculator'!$H$10&gt;=A425,1,0)),1,0),0)</f>
        <v>0</v>
      </c>
    </row>
    <row r="426" spans="1:3" x14ac:dyDescent="0.25">
      <c r="A426" s="1">
        <f t="shared" si="12"/>
        <v>47573</v>
      </c>
      <c r="B426" s="1">
        <f t="shared" si="13"/>
        <v>47586</v>
      </c>
      <c r="C426" s="2">
        <f ca="1">IF(OR(TODAY()&lt;=A426,TODAY()&lt;=B426),IF(IF('Basic Calculator'!$K$5&gt;'Basic Calculator'!$H$10,IF('Basic Calculator'!$K$5&gt;=A426,1,0),IF('Basic Calculator'!$H$10&gt;=A426,1,0)),1,0),0)</f>
        <v>0</v>
      </c>
    </row>
    <row r="427" spans="1:3" x14ac:dyDescent="0.25">
      <c r="A427" s="1">
        <f t="shared" si="12"/>
        <v>47587</v>
      </c>
      <c r="B427" s="1">
        <f t="shared" si="13"/>
        <v>47600</v>
      </c>
      <c r="C427" s="2">
        <f ca="1">IF(OR(TODAY()&lt;=A427,TODAY()&lt;=B427),IF(IF('Basic Calculator'!$K$5&gt;'Basic Calculator'!$H$10,IF('Basic Calculator'!$K$5&gt;=A427,1,0),IF('Basic Calculator'!$H$10&gt;=A427,1,0)),1,0),0)</f>
        <v>0</v>
      </c>
    </row>
    <row r="428" spans="1:3" x14ac:dyDescent="0.25">
      <c r="A428" s="1">
        <f t="shared" si="12"/>
        <v>47601</v>
      </c>
      <c r="B428" s="1">
        <f t="shared" si="13"/>
        <v>47614</v>
      </c>
      <c r="C428" s="2">
        <f ca="1">IF(OR(TODAY()&lt;=A428,TODAY()&lt;=B428),IF(IF('Basic Calculator'!$K$5&gt;'Basic Calculator'!$H$10,IF('Basic Calculator'!$K$5&gt;=A428,1,0),IF('Basic Calculator'!$H$10&gt;=A428,1,0)),1,0),0)</f>
        <v>0</v>
      </c>
    </row>
    <row r="429" spans="1:3" x14ac:dyDescent="0.25">
      <c r="A429" s="1">
        <f t="shared" si="12"/>
        <v>47615</v>
      </c>
      <c r="B429" s="1">
        <f t="shared" si="13"/>
        <v>47628</v>
      </c>
      <c r="C429" s="2">
        <f ca="1">IF(OR(TODAY()&lt;=A429,TODAY()&lt;=B429),IF(IF('Basic Calculator'!$K$5&gt;'Basic Calculator'!$H$10,IF('Basic Calculator'!$K$5&gt;=A429,1,0),IF('Basic Calculator'!$H$10&gt;=A429,1,0)),1,0),0)</f>
        <v>0</v>
      </c>
    </row>
    <row r="430" spans="1:3" x14ac:dyDescent="0.25">
      <c r="A430" s="1">
        <f t="shared" si="12"/>
        <v>47629</v>
      </c>
      <c r="B430" s="1">
        <f t="shared" si="13"/>
        <v>47642</v>
      </c>
      <c r="C430" s="2">
        <f ca="1">IF(OR(TODAY()&lt;=A430,TODAY()&lt;=B430),IF(IF('Basic Calculator'!$K$5&gt;'Basic Calculator'!$H$10,IF('Basic Calculator'!$K$5&gt;=A430,1,0),IF('Basic Calculator'!$H$10&gt;=A430,1,0)),1,0),0)</f>
        <v>0</v>
      </c>
    </row>
    <row r="431" spans="1:3" x14ac:dyDescent="0.25">
      <c r="A431" s="1">
        <f t="shared" si="12"/>
        <v>47643</v>
      </c>
      <c r="B431" s="1">
        <f t="shared" si="13"/>
        <v>47656</v>
      </c>
      <c r="C431" s="2">
        <f ca="1">IF(OR(TODAY()&lt;=A431,TODAY()&lt;=B431),IF(IF('Basic Calculator'!$K$5&gt;'Basic Calculator'!$H$10,IF('Basic Calculator'!$K$5&gt;=A431,1,0),IF('Basic Calculator'!$H$10&gt;=A431,1,0)),1,0),0)</f>
        <v>0</v>
      </c>
    </row>
    <row r="432" spans="1:3" x14ac:dyDescent="0.25">
      <c r="A432" s="1">
        <f t="shared" si="12"/>
        <v>47657</v>
      </c>
      <c r="B432" s="1">
        <f t="shared" si="13"/>
        <v>47670</v>
      </c>
      <c r="C432" s="2">
        <f ca="1">IF(OR(TODAY()&lt;=A432,TODAY()&lt;=B432),IF(IF('Basic Calculator'!$K$5&gt;'Basic Calculator'!$H$10,IF('Basic Calculator'!$K$5&gt;=A432,1,0),IF('Basic Calculator'!$H$10&gt;=A432,1,0)),1,0),0)</f>
        <v>0</v>
      </c>
    </row>
    <row r="433" spans="1:3" x14ac:dyDescent="0.25">
      <c r="A433" s="1">
        <f t="shared" si="12"/>
        <v>47671</v>
      </c>
      <c r="B433" s="1">
        <f t="shared" si="13"/>
        <v>47684</v>
      </c>
      <c r="C433" s="2">
        <f ca="1">IF(OR(TODAY()&lt;=A433,TODAY()&lt;=B433),IF(IF('Basic Calculator'!$K$5&gt;'Basic Calculator'!$H$10,IF('Basic Calculator'!$K$5&gt;=A433,1,0),IF('Basic Calculator'!$H$10&gt;=A433,1,0)),1,0),0)</f>
        <v>0</v>
      </c>
    </row>
    <row r="434" spans="1:3" x14ac:dyDescent="0.25">
      <c r="A434" s="1">
        <f t="shared" si="12"/>
        <v>47685</v>
      </c>
      <c r="B434" s="1">
        <f t="shared" si="13"/>
        <v>47698</v>
      </c>
      <c r="C434" s="2">
        <f ca="1">IF(OR(TODAY()&lt;=A434,TODAY()&lt;=B434),IF(IF('Basic Calculator'!$K$5&gt;'Basic Calculator'!$H$10,IF('Basic Calculator'!$K$5&gt;=A434,1,0),IF('Basic Calculator'!$H$10&gt;=A434,1,0)),1,0),0)</f>
        <v>0</v>
      </c>
    </row>
    <row r="435" spans="1:3" x14ac:dyDescent="0.25">
      <c r="A435" s="1">
        <f t="shared" si="12"/>
        <v>47699</v>
      </c>
      <c r="B435" s="1">
        <f t="shared" si="13"/>
        <v>47712</v>
      </c>
      <c r="C435" s="2">
        <f ca="1">IF(OR(TODAY()&lt;=A435,TODAY()&lt;=B435),IF(IF('Basic Calculator'!$K$5&gt;'Basic Calculator'!$H$10,IF('Basic Calculator'!$K$5&gt;=A435,1,0),IF('Basic Calculator'!$H$10&gt;=A435,1,0)),1,0),0)</f>
        <v>0</v>
      </c>
    </row>
    <row r="436" spans="1:3" x14ac:dyDescent="0.25">
      <c r="A436" s="1">
        <f t="shared" si="12"/>
        <v>47713</v>
      </c>
      <c r="B436" s="1">
        <f t="shared" si="13"/>
        <v>47726</v>
      </c>
      <c r="C436" s="2">
        <f ca="1">IF(OR(TODAY()&lt;=A436,TODAY()&lt;=B436),IF(IF('Basic Calculator'!$K$5&gt;'Basic Calculator'!$H$10,IF('Basic Calculator'!$K$5&gt;=A436,1,0),IF('Basic Calculator'!$H$10&gt;=A436,1,0)),1,0),0)</f>
        <v>0</v>
      </c>
    </row>
    <row r="437" spans="1:3" x14ac:dyDescent="0.25">
      <c r="A437" s="1">
        <f t="shared" si="12"/>
        <v>47727</v>
      </c>
      <c r="B437" s="1">
        <f t="shared" si="13"/>
        <v>47740</v>
      </c>
      <c r="C437" s="2">
        <f ca="1">IF(OR(TODAY()&lt;=A437,TODAY()&lt;=B437),IF(IF('Basic Calculator'!$K$5&gt;'Basic Calculator'!$H$10,IF('Basic Calculator'!$K$5&gt;=A437,1,0),IF('Basic Calculator'!$H$10&gt;=A437,1,0)),1,0),0)</f>
        <v>0</v>
      </c>
    </row>
    <row r="438" spans="1:3" x14ac:dyDescent="0.25">
      <c r="A438" s="1">
        <f t="shared" si="12"/>
        <v>47741</v>
      </c>
      <c r="B438" s="1">
        <f t="shared" si="13"/>
        <v>47754</v>
      </c>
      <c r="C438" s="2">
        <f ca="1">IF(OR(TODAY()&lt;=A438,TODAY()&lt;=B438),IF(IF('Basic Calculator'!$K$5&gt;'Basic Calculator'!$H$10,IF('Basic Calculator'!$K$5&gt;=A438,1,0),IF('Basic Calculator'!$H$10&gt;=A438,1,0)),1,0),0)</f>
        <v>0</v>
      </c>
    </row>
    <row r="439" spans="1:3" x14ac:dyDescent="0.25">
      <c r="A439" s="1">
        <f t="shared" si="12"/>
        <v>47755</v>
      </c>
      <c r="B439" s="1">
        <f t="shared" si="13"/>
        <v>47768</v>
      </c>
      <c r="C439" s="2">
        <f ca="1">IF(OR(TODAY()&lt;=A439,TODAY()&lt;=B439),IF(IF('Basic Calculator'!$K$5&gt;'Basic Calculator'!$H$10,IF('Basic Calculator'!$K$5&gt;=A439,1,0),IF('Basic Calculator'!$H$10&gt;=A439,1,0)),1,0),0)</f>
        <v>0</v>
      </c>
    </row>
    <row r="440" spans="1:3" x14ac:dyDescent="0.25">
      <c r="A440" s="1">
        <f t="shared" si="12"/>
        <v>47769</v>
      </c>
      <c r="B440" s="1">
        <f t="shared" si="13"/>
        <v>47782</v>
      </c>
      <c r="C440" s="2">
        <f ca="1">IF(OR(TODAY()&lt;=A440,TODAY()&lt;=B440),IF(IF('Basic Calculator'!$K$5&gt;'Basic Calculator'!$H$10,IF('Basic Calculator'!$K$5&gt;=A440,1,0),IF('Basic Calculator'!$H$10&gt;=A440,1,0)),1,0),0)</f>
        <v>0</v>
      </c>
    </row>
    <row r="441" spans="1:3" x14ac:dyDescent="0.25">
      <c r="A441" s="1">
        <f t="shared" si="12"/>
        <v>47783</v>
      </c>
      <c r="B441" s="1">
        <f t="shared" si="13"/>
        <v>47796</v>
      </c>
      <c r="C441" s="2">
        <f ca="1">IF(OR(TODAY()&lt;=A441,TODAY()&lt;=B441),IF(IF('Basic Calculator'!$K$5&gt;'Basic Calculator'!$H$10,IF('Basic Calculator'!$K$5&gt;=A441,1,0),IF('Basic Calculator'!$H$10&gt;=A441,1,0)),1,0),0)</f>
        <v>0</v>
      </c>
    </row>
    <row r="442" spans="1:3" x14ac:dyDescent="0.25">
      <c r="A442" s="1">
        <f t="shared" si="12"/>
        <v>47797</v>
      </c>
      <c r="B442" s="1">
        <f t="shared" si="13"/>
        <v>47810</v>
      </c>
      <c r="C442" s="2">
        <f ca="1">IF(OR(TODAY()&lt;=A442,TODAY()&lt;=B442),IF(IF('Basic Calculator'!$K$5&gt;'Basic Calculator'!$H$10,IF('Basic Calculator'!$K$5&gt;=A442,1,0),IF('Basic Calculator'!$H$10&gt;=A442,1,0)),1,0),0)</f>
        <v>0</v>
      </c>
    </row>
    <row r="443" spans="1:3" x14ac:dyDescent="0.25">
      <c r="A443" s="1">
        <f t="shared" si="12"/>
        <v>47811</v>
      </c>
      <c r="B443" s="1">
        <f t="shared" si="13"/>
        <v>47824</v>
      </c>
      <c r="C443" s="2">
        <f ca="1">IF(OR(TODAY()&lt;=A443,TODAY()&lt;=B443),IF(IF('Basic Calculator'!$K$5&gt;'Basic Calculator'!$H$10,IF('Basic Calculator'!$K$5&gt;=A443,1,0),IF('Basic Calculator'!$H$10&gt;=A443,1,0)),1,0),0)</f>
        <v>0</v>
      </c>
    </row>
    <row r="444" spans="1:3" x14ac:dyDescent="0.25">
      <c r="A444" s="1">
        <f t="shared" si="12"/>
        <v>47825</v>
      </c>
      <c r="B444" s="1">
        <f t="shared" si="13"/>
        <v>47838</v>
      </c>
      <c r="C444" s="2">
        <f ca="1">IF(OR(TODAY()&lt;=A444,TODAY()&lt;=B444),IF(IF('Basic Calculator'!$K$5&gt;'Basic Calculator'!$H$10,IF('Basic Calculator'!$K$5&gt;=A444,1,0),IF('Basic Calculator'!$H$10&gt;=A444,1,0)),1,0),0)</f>
        <v>0</v>
      </c>
    </row>
    <row r="445" spans="1:3" x14ac:dyDescent="0.25">
      <c r="A445" s="1">
        <f t="shared" si="12"/>
        <v>47839</v>
      </c>
      <c r="B445" s="1">
        <f t="shared" si="13"/>
        <v>47852</v>
      </c>
      <c r="C445" s="2">
        <f ca="1">IF(OR(TODAY()&lt;=A445,TODAY()&lt;=B445),IF(IF('Basic Calculator'!$K$5&gt;'Basic Calculator'!$H$10,IF('Basic Calculator'!$K$5&gt;=A445,1,0),IF('Basic Calculator'!$H$10&gt;=A445,1,0)),1,0),0)</f>
        <v>0</v>
      </c>
    </row>
    <row r="446" spans="1:3" x14ac:dyDescent="0.25">
      <c r="A446" s="1">
        <f t="shared" si="12"/>
        <v>47853</v>
      </c>
      <c r="B446" s="1">
        <f t="shared" si="13"/>
        <v>47866</v>
      </c>
      <c r="C446" s="2">
        <f ca="1">IF(OR(TODAY()&lt;=A446,TODAY()&lt;=B446),IF(IF('Basic Calculator'!$K$5&gt;'Basic Calculator'!$H$10,IF('Basic Calculator'!$K$5&gt;=A446,1,0),IF('Basic Calculator'!$H$10&gt;=A446,1,0)),1,0),0)</f>
        <v>0</v>
      </c>
    </row>
    <row r="447" spans="1:3" x14ac:dyDescent="0.25">
      <c r="A447" s="1">
        <f t="shared" si="12"/>
        <v>47867</v>
      </c>
      <c r="B447" s="1">
        <f t="shared" si="13"/>
        <v>47880</v>
      </c>
      <c r="C447" s="2">
        <f ca="1">IF(OR(TODAY()&lt;=A447,TODAY()&lt;=B447),IF(IF('Basic Calculator'!$K$5&gt;'Basic Calculator'!$H$10,IF('Basic Calculator'!$K$5&gt;=A447,1,0),IF('Basic Calculator'!$H$10&gt;=A447,1,0)),1,0),0)</f>
        <v>0</v>
      </c>
    </row>
    <row r="448" spans="1:3" x14ac:dyDescent="0.25">
      <c r="A448" s="1">
        <f t="shared" si="12"/>
        <v>47881</v>
      </c>
      <c r="B448" s="1">
        <f t="shared" si="13"/>
        <v>47894</v>
      </c>
      <c r="C448" s="2">
        <f ca="1">IF(OR(TODAY()&lt;=A448,TODAY()&lt;=B448),IF(IF('Basic Calculator'!$K$5&gt;'Basic Calculator'!$H$10,IF('Basic Calculator'!$K$5&gt;=A448,1,0),IF('Basic Calculator'!$H$10&gt;=A448,1,0)),1,0),0)</f>
        <v>0</v>
      </c>
    </row>
    <row r="449" spans="1:3" x14ac:dyDescent="0.25">
      <c r="A449" s="1">
        <f t="shared" si="12"/>
        <v>47895</v>
      </c>
      <c r="B449" s="1">
        <f t="shared" si="13"/>
        <v>47908</v>
      </c>
      <c r="C449" s="2">
        <f ca="1">IF(OR(TODAY()&lt;=A449,TODAY()&lt;=B449),IF(IF('Basic Calculator'!$K$5&gt;'Basic Calculator'!$H$10,IF('Basic Calculator'!$K$5&gt;=A449,1,0),IF('Basic Calculator'!$H$10&gt;=A449,1,0)),1,0),0)</f>
        <v>0</v>
      </c>
    </row>
    <row r="450" spans="1:3" x14ac:dyDescent="0.25">
      <c r="A450" s="1">
        <f t="shared" si="12"/>
        <v>47909</v>
      </c>
      <c r="B450" s="1">
        <f t="shared" si="13"/>
        <v>47922</v>
      </c>
      <c r="C450" s="2">
        <f ca="1">IF(OR(TODAY()&lt;=A450,TODAY()&lt;=B450),IF(IF('Basic Calculator'!$K$5&gt;'Basic Calculator'!$H$10,IF('Basic Calculator'!$K$5&gt;=A450,1,0),IF('Basic Calculator'!$H$10&gt;=A450,1,0)),1,0),0)</f>
        <v>0</v>
      </c>
    </row>
    <row r="451" spans="1:3" x14ac:dyDescent="0.25">
      <c r="A451" s="1">
        <f t="shared" si="12"/>
        <v>47923</v>
      </c>
      <c r="B451" s="1">
        <f t="shared" si="13"/>
        <v>47936</v>
      </c>
      <c r="C451" s="2">
        <f ca="1">IF(OR(TODAY()&lt;=A451,TODAY()&lt;=B451),IF(IF('Basic Calculator'!$K$5&gt;'Basic Calculator'!$H$10,IF('Basic Calculator'!$K$5&gt;=A451,1,0),IF('Basic Calculator'!$H$10&gt;=A451,1,0)),1,0),0)</f>
        <v>0</v>
      </c>
    </row>
    <row r="452" spans="1:3" x14ac:dyDescent="0.25">
      <c r="A452" s="1">
        <f t="shared" si="12"/>
        <v>47937</v>
      </c>
      <c r="B452" s="1">
        <f t="shared" si="13"/>
        <v>47950</v>
      </c>
      <c r="C452" s="2">
        <f ca="1">IF(OR(TODAY()&lt;=A452,TODAY()&lt;=B452),IF(IF('Basic Calculator'!$K$5&gt;'Basic Calculator'!$H$10,IF('Basic Calculator'!$K$5&gt;=A452,1,0),IF('Basic Calculator'!$H$10&gt;=A452,1,0)),1,0),0)</f>
        <v>0</v>
      </c>
    </row>
    <row r="453" spans="1:3" x14ac:dyDescent="0.25">
      <c r="A453" s="1">
        <f t="shared" ref="A453:A516" si="14">B452+1</f>
        <v>47951</v>
      </c>
      <c r="B453" s="1">
        <f t="shared" ref="B453:B516" si="15">A453+13</f>
        <v>47964</v>
      </c>
      <c r="C453" s="2">
        <f ca="1">IF(OR(TODAY()&lt;=A453,TODAY()&lt;=B453),IF(IF('Basic Calculator'!$K$5&gt;'Basic Calculator'!$H$10,IF('Basic Calculator'!$K$5&gt;=A453,1,0),IF('Basic Calculator'!$H$10&gt;=A453,1,0)),1,0),0)</f>
        <v>0</v>
      </c>
    </row>
    <row r="454" spans="1:3" x14ac:dyDescent="0.25">
      <c r="A454" s="1">
        <f t="shared" si="14"/>
        <v>47965</v>
      </c>
      <c r="B454" s="1">
        <f t="shared" si="15"/>
        <v>47978</v>
      </c>
      <c r="C454" s="2">
        <f ca="1">IF(OR(TODAY()&lt;=A454,TODAY()&lt;=B454),IF(IF('Basic Calculator'!$K$5&gt;'Basic Calculator'!$H$10,IF('Basic Calculator'!$K$5&gt;=A454,1,0),IF('Basic Calculator'!$H$10&gt;=A454,1,0)),1,0),0)</f>
        <v>0</v>
      </c>
    </row>
    <row r="455" spans="1:3" x14ac:dyDescent="0.25">
      <c r="A455" s="1">
        <f t="shared" si="14"/>
        <v>47979</v>
      </c>
      <c r="B455" s="1">
        <f t="shared" si="15"/>
        <v>47992</v>
      </c>
      <c r="C455" s="2">
        <f ca="1">IF(OR(TODAY()&lt;=A455,TODAY()&lt;=B455),IF(IF('Basic Calculator'!$K$5&gt;'Basic Calculator'!$H$10,IF('Basic Calculator'!$K$5&gt;=A455,1,0),IF('Basic Calculator'!$H$10&gt;=A455,1,0)),1,0),0)</f>
        <v>0</v>
      </c>
    </row>
    <row r="456" spans="1:3" x14ac:dyDescent="0.25">
      <c r="A456" s="1">
        <f t="shared" si="14"/>
        <v>47993</v>
      </c>
      <c r="B456" s="1">
        <f t="shared" si="15"/>
        <v>48006</v>
      </c>
      <c r="C456" s="2">
        <f ca="1">IF(OR(TODAY()&lt;=A456,TODAY()&lt;=B456),IF(IF('Basic Calculator'!$K$5&gt;'Basic Calculator'!$H$10,IF('Basic Calculator'!$K$5&gt;=A456,1,0),IF('Basic Calculator'!$H$10&gt;=A456,1,0)),1,0),0)</f>
        <v>0</v>
      </c>
    </row>
    <row r="457" spans="1:3" x14ac:dyDescent="0.25">
      <c r="A457" s="1">
        <f t="shared" si="14"/>
        <v>48007</v>
      </c>
      <c r="B457" s="1">
        <f t="shared" si="15"/>
        <v>48020</v>
      </c>
      <c r="C457" s="2">
        <f ca="1">IF(OR(TODAY()&lt;=A457,TODAY()&lt;=B457),IF(IF('Basic Calculator'!$K$5&gt;'Basic Calculator'!$H$10,IF('Basic Calculator'!$K$5&gt;=A457,1,0),IF('Basic Calculator'!$H$10&gt;=A457,1,0)),1,0),0)</f>
        <v>0</v>
      </c>
    </row>
    <row r="458" spans="1:3" x14ac:dyDescent="0.25">
      <c r="A458" s="1">
        <f t="shared" si="14"/>
        <v>48021</v>
      </c>
      <c r="B458" s="1">
        <f t="shared" si="15"/>
        <v>48034</v>
      </c>
      <c r="C458" s="2">
        <f ca="1">IF(OR(TODAY()&lt;=A458,TODAY()&lt;=B458),IF(IF('Basic Calculator'!$K$5&gt;'Basic Calculator'!$H$10,IF('Basic Calculator'!$K$5&gt;=A458,1,0),IF('Basic Calculator'!$H$10&gt;=A458,1,0)),1,0),0)</f>
        <v>0</v>
      </c>
    </row>
    <row r="459" spans="1:3" x14ac:dyDescent="0.25">
      <c r="A459" s="1">
        <f t="shared" si="14"/>
        <v>48035</v>
      </c>
      <c r="B459" s="1">
        <f t="shared" si="15"/>
        <v>48048</v>
      </c>
      <c r="C459" s="2">
        <f ca="1">IF(OR(TODAY()&lt;=A459,TODAY()&lt;=B459),IF(IF('Basic Calculator'!$K$5&gt;'Basic Calculator'!$H$10,IF('Basic Calculator'!$K$5&gt;=A459,1,0),IF('Basic Calculator'!$H$10&gt;=A459,1,0)),1,0),0)</f>
        <v>0</v>
      </c>
    </row>
    <row r="460" spans="1:3" x14ac:dyDescent="0.25">
      <c r="A460" s="1">
        <f t="shared" si="14"/>
        <v>48049</v>
      </c>
      <c r="B460" s="1">
        <f t="shared" si="15"/>
        <v>48062</v>
      </c>
      <c r="C460" s="2">
        <f ca="1">IF(OR(TODAY()&lt;=A460,TODAY()&lt;=B460),IF(IF('Basic Calculator'!$K$5&gt;'Basic Calculator'!$H$10,IF('Basic Calculator'!$K$5&gt;=A460,1,0),IF('Basic Calculator'!$H$10&gt;=A460,1,0)),1,0),0)</f>
        <v>0</v>
      </c>
    </row>
    <row r="461" spans="1:3" x14ac:dyDescent="0.25">
      <c r="A461" s="1">
        <f t="shared" si="14"/>
        <v>48063</v>
      </c>
      <c r="B461" s="1">
        <f t="shared" si="15"/>
        <v>48076</v>
      </c>
      <c r="C461" s="2">
        <f ca="1">IF(OR(TODAY()&lt;=A461,TODAY()&lt;=B461),IF(IF('Basic Calculator'!$K$5&gt;'Basic Calculator'!$H$10,IF('Basic Calculator'!$K$5&gt;=A461,1,0),IF('Basic Calculator'!$H$10&gt;=A461,1,0)),1,0),0)</f>
        <v>0</v>
      </c>
    </row>
    <row r="462" spans="1:3" x14ac:dyDescent="0.25">
      <c r="A462" s="1">
        <f t="shared" si="14"/>
        <v>48077</v>
      </c>
      <c r="B462" s="1">
        <f t="shared" si="15"/>
        <v>48090</v>
      </c>
      <c r="C462" s="2">
        <f ca="1">IF(OR(TODAY()&lt;=A462,TODAY()&lt;=B462),IF(IF('Basic Calculator'!$K$5&gt;'Basic Calculator'!$H$10,IF('Basic Calculator'!$K$5&gt;=A462,1,0),IF('Basic Calculator'!$H$10&gt;=A462,1,0)),1,0),0)</f>
        <v>0</v>
      </c>
    </row>
    <row r="463" spans="1:3" x14ac:dyDescent="0.25">
      <c r="A463" s="1">
        <f t="shared" si="14"/>
        <v>48091</v>
      </c>
      <c r="B463" s="1">
        <f t="shared" si="15"/>
        <v>48104</v>
      </c>
      <c r="C463" s="2">
        <f ca="1">IF(OR(TODAY()&lt;=A463,TODAY()&lt;=B463),IF(IF('Basic Calculator'!$K$5&gt;'Basic Calculator'!$H$10,IF('Basic Calculator'!$K$5&gt;=A463,1,0),IF('Basic Calculator'!$H$10&gt;=A463,1,0)),1,0),0)</f>
        <v>0</v>
      </c>
    </row>
    <row r="464" spans="1:3" x14ac:dyDescent="0.25">
      <c r="A464" s="1">
        <f t="shared" si="14"/>
        <v>48105</v>
      </c>
      <c r="B464" s="1">
        <f t="shared" si="15"/>
        <v>48118</v>
      </c>
      <c r="C464" s="2">
        <f ca="1">IF(OR(TODAY()&lt;=A464,TODAY()&lt;=B464),IF(IF('Basic Calculator'!$K$5&gt;'Basic Calculator'!$H$10,IF('Basic Calculator'!$K$5&gt;=A464,1,0),IF('Basic Calculator'!$H$10&gt;=A464,1,0)),1,0),0)</f>
        <v>0</v>
      </c>
    </row>
    <row r="465" spans="1:3" x14ac:dyDescent="0.25">
      <c r="A465" s="1">
        <f t="shared" si="14"/>
        <v>48119</v>
      </c>
      <c r="B465" s="1">
        <f t="shared" si="15"/>
        <v>48132</v>
      </c>
      <c r="C465" s="2">
        <f ca="1">IF(OR(TODAY()&lt;=A465,TODAY()&lt;=B465),IF(IF('Basic Calculator'!$K$5&gt;'Basic Calculator'!$H$10,IF('Basic Calculator'!$K$5&gt;=A465,1,0),IF('Basic Calculator'!$H$10&gt;=A465,1,0)),1,0),0)</f>
        <v>0</v>
      </c>
    </row>
    <row r="466" spans="1:3" x14ac:dyDescent="0.25">
      <c r="A466" s="1">
        <f t="shared" si="14"/>
        <v>48133</v>
      </c>
      <c r="B466" s="1">
        <f t="shared" si="15"/>
        <v>48146</v>
      </c>
      <c r="C466" s="2">
        <f ca="1">IF(OR(TODAY()&lt;=A466,TODAY()&lt;=B466),IF(IF('Basic Calculator'!$K$5&gt;'Basic Calculator'!$H$10,IF('Basic Calculator'!$K$5&gt;=A466,1,0),IF('Basic Calculator'!$H$10&gt;=A466,1,0)),1,0),0)</f>
        <v>0</v>
      </c>
    </row>
    <row r="467" spans="1:3" x14ac:dyDescent="0.25">
      <c r="A467" s="1">
        <f t="shared" si="14"/>
        <v>48147</v>
      </c>
      <c r="B467" s="1">
        <f t="shared" si="15"/>
        <v>48160</v>
      </c>
      <c r="C467" s="2">
        <f ca="1">IF(OR(TODAY()&lt;=A467,TODAY()&lt;=B467),IF(IF('Basic Calculator'!$K$5&gt;'Basic Calculator'!$H$10,IF('Basic Calculator'!$K$5&gt;=A467,1,0),IF('Basic Calculator'!$H$10&gt;=A467,1,0)),1,0),0)</f>
        <v>0</v>
      </c>
    </row>
    <row r="468" spans="1:3" x14ac:dyDescent="0.25">
      <c r="A468" s="1">
        <f t="shared" si="14"/>
        <v>48161</v>
      </c>
      <c r="B468" s="1">
        <f t="shared" si="15"/>
        <v>48174</v>
      </c>
      <c r="C468" s="2">
        <f ca="1">IF(OR(TODAY()&lt;=A468,TODAY()&lt;=B468),IF(IF('Basic Calculator'!$K$5&gt;'Basic Calculator'!$H$10,IF('Basic Calculator'!$K$5&gt;=A468,1,0),IF('Basic Calculator'!$H$10&gt;=A468,1,0)),1,0),0)</f>
        <v>0</v>
      </c>
    </row>
    <row r="469" spans="1:3" x14ac:dyDescent="0.25">
      <c r="A469" s="1">
        <f t="shared" si="14"/>
        <v>48175</v>
      </c>
      <c r="B469" s="1">
        <f t="shared" si="15"/>
        <v>48188</v>
      </c>
      <c r="C469" s="2">
        <f ca="1">IF(OR(TODAY()&lt;=A469,TODAY()&lt;=B469),IF(IF('Basic Calculator'!$K$5&gt;'Basic Calculator'!$H$10,IF('Basic Calculator'!$K$5&gt;=A469,1,0),IF('Basic Calculator'!$H$10&gt;=A469,1,0)),1,0),0)</f>
        <v>0</v>
      </c>
    </row>
    <row r="470" spans="1:3" x14ac:dyDescent="0.25">
      <c r="A470" s="1">
        <f t="shared" si="14"/>
        <v>48189</v>
      </c>
      <c r="B470" s="1">
        <f t="shared" si="15"/>
        <v>48202</v>
      </c>
      <c r="C470" s="2">
        <f ca="1">IF(OR(TODAY()&lt;=A470,TODAY()&lt;=B470),IF(IF('Basic Calculator'!$K$5&gt;'Basic Calculator'!$H$10,IF('Basic Calculator'!$K$5&gt;=A470,1,0),IF('Basic Calculator'!$H$10&gt;=A470,1,0)),1,0),0)</f>
        <v>0</v>
      </c>
    </row>
    <row r="471" spans="1:3" x14ac:dyDescent="0.25">
      <c r="A471" s="1">
        <f t="shared" si="14"/>
        <v>48203</v>
      </c>
      <c r="B471" s="1">
        <f t="shared" si="15"/>
        <v>48216</v>
      </c>
      <c r="C471" s="2">
        <f ca="1">IF(OR(TODAY()&lt;=A471,TODAY()&lt;=B471),IF(IF('Basic Calculator'!$K$5&gt;'Basic Calculator'!$H$10,IF('Basic Calculator'!$K$5&gt;=A471,1,0),IF('Basic Calculator'!$H$10&gt;=A471,1,0)),1,0),0)</f>
        <v>0</v>
      </c>
    </row>
    <row r="472" spans="1:3" x14ac:dyDescent="0.25">
      <c r="A472" s="1">
        <f t="shared" si="14"/>
        <v>48217</v>
      </c>
      <c r="B472" s="1">
        <f t="shared" si="15"/>
        <v>48230</v>
      </c>
      <c r="C472" s="2">
        <f ca="1">IF(OR(TODAY()&lt;=A472,TODAY()&lt;=B472),IF(IF('Basic Calculator'!$K$5&gt;'Basic Calculator'!$H$10,IF('Basic Calculator'!$K$5&gt;=A472,1,0),IF('Basic Calculator'!$H$10&gt;=A472,1,0)),1,0),0)</f>
        <v>0</v>
      </c>
    </row>
    <row r="473" spans="1:3" x14ac:dyDescent="0.25">
      <c r="A473" s="1">
        <f t="shared" si="14"/>
        <v>48231</v>
      </c>
      <c r="B473" s="1">
        <f t="shared" si="15"/>
        <v>48244</v>
      </c>
      <c r="C473" s="2">
        <f ca="1">IF(OR(TODAY()&lt;=A473,TODAY()&lt;=B473),IF(IF('Basic Calculator'!$K$5&gt;'Basic Calculator'!$H$10,IF('Basic Calculator'!$K$5&gt;=A473,1,0),IF('Basic Calculator'!$H$10&gt;=A473,1,0)),1,0),0)</f>
        <v>0</v>
      </c>
    </row>
    <row r="474" spans="1:3" x14ac:dyDescent="0.25">
      <c r="A474" s="1">
        <f t="shared" si="14"/>
        <v>48245</v>
      </c>
      <c r="B474" s="1">
        <f t="shared" si="15"/>
        <v>48258</v>
      </c>
      <c r="C474" s="2">
        <f ca="1">IF(OR(TODAY()&lt;=A474,TODAY()&lt;=B474),IF(IF('Basic Calculator'!$K$5&gt;'Basic Calculator'!$H$10,IF('Basic Calculator'!$K$5&gt;=A474,1,0),IF('Basic Calculator'!$H$10&gt;=A474,1,0)),1,0),0)</f>
        <v>0</v>
      </c>
    </row>
    <row r="475" spans="1:3" x14ac:dyDescent="0.25">
      <c r="A475" s="1">
        <f t="shared" si="14"/>
        <v>48259</v>
      </c>
      <c r="B475" s="1">
        <f t="shared" si="15"/>
        <v>48272</v>
      </c>
      <c r="C475" s="2">
        <f ca="1">IF(OR(TODAY()&lt;=A475,TODAY()&lt;=B475),IF(IF('Basic Calculator'!$K$5&gt;'Basic Calculator'!$H$10,IF('Basic Calculator'!$K$5&gt;=A475,1,0),IF('Basic Calculator'!$H$10&gt;=A475,1,0)),1,0),0)</f>
        <v>0</v>
      </c>
    </row>
    <row r="476" spans="1:3" x14ac:dyDescent="0.25">
      <c r="A476" s="1">
        <f t="shared" si="14"/>
        <v>48273</v>
      </c>
      <c r="B476" s="1">
        <f t="shared" si="15"/>
        <v>48286</v>
      </c>
      <c r="C476" s="2">
        <f ca="1">IF(OR(TODAY()&lt;=A476,TODAY()&lt;=B476),IF(IF('Basic Calculator'!$K$5&gt;'Basic Calculator'!$H$10,IF('Basic Calculator'!$K$5&gt;=A476,1,0),IF('Basic Calculator'!$H$10&gt;=A476,1,0)),1,0),0)</f>
        <v>0</v>
      </c>
    </row>
    <row r="477" spans="1:3" x14ac:dyDescent="0.25">
      <c r="A477" s="1">
        <f t="shared" si="14"/>
        <v>48287</v>
      </c>
      <c r="B477" s="1">
        <f t="shared" si="15"/>
        <v>48300</v>
      </c>
      <c r="C477" s="2">
        <f ca="1">IF(OR(TODAY()&lt;=A477,TODAY()&lt;=B477),IF(IF('Basic Calculator'!$K$5&gt;'Basic Calculator'!$H$10,IF('Basic Calculator'!$K$5&gt;=A477,1,0),IF('Basic Calculator'!$H$10&gt;=A477,1,0)),1,0),0)</f>
        <v>0</v>
      </c>
    </row>
    <row r="478" spans="1:3" x14ac:dyDescent="0.25">
      <c r="A478" s="1">
        <f t="shared" si="14"/>
        <v>48301</v>
      </c>
      <c r="B478" s="1">
        <f t="shared" si="15"/>
        <v>48314</v>
      </c>
      <c r="C478" s="2">
        <f ca="1">IF(OR(TODAY()&lt;=A478,TODAY()&lt;=B478),IF(IF('Basic Calculator'!$K$5&gt;'Basic Calculator'!$H$10,IF('Basic Calculator'!$K$5&gt;=A478,1,0),IF('Basic Calculator'!$H$10&gt;=A478,1,0)),1,0),0)</f>
        <v>0</v>
      </c>
    </row>
    <row r="479" spans="1:3" x14ac:dyDescent="0.25">
      <c r="A479" s="1">
        <f t="shared" si="14"/>
        <v>48315</v>
      </c>
      <c r="B479" s="1">
        <f t="shared" si="15"/>
        <v>48328</v>
      </c>
      <c r="C479" s="2">
        <f ca="1">IF(OR(TODAY()&lt;=A479,TODAY()&lt;=B479),IF(IF('Basic Calculator'!$K$5&gt;'Basic Calculator'!$H$10,IF('Basic Calculator'!$K$5&gt;=A479,1,0),IF('Basic Calculator'!$H$10&gt;=A479,1,0)),1,0),0)</f>
        <v>0</v>
      </c>
    </row>
    <row r="480" spans="1:3" x14ac:dyDescent="0.25">
      <c r="A480" s="1">
        <f t="shared" si="14"/>
        <v>48329</v>
      </c>
      <c r="B480" s="1">
        <f t="shared" si="15"/>
        <v>48342</v>
      </c>
      <c r="C480" s="2">
        <f ca="1">IF(OR(TODAY()&lt;=A480,TODAY()&lt;=B480),IF(IF('Basic Calculator'!$K$5&gt;'Basic Calculator'!$H$10,IF('Basic Calculator'!$K$5&gt;=A480,1,0),IF('Basic Calculator'!$H$10&gt;=A480,1,0)),1,0),0)</f>
        <v>0</v>
      </c>
    </row>
    <row r="481" spans="1:3" x14ac:dyDescent="0.25">
      <c r="A481" s="1">
        <f t="shared" si="14"/>
        <v>48343</v>
      </c>
      <c r="B481" s="1">
        <f t="shared" si="15"/>
        <v>48356</v>
      </c>
      <c r="C481" s="2">
        <f ca="1">IF(OR(TODAY()&lt;=A481,TODAY()&lt;=B481),IF(IF('Basic Calculator'!$K$5&gt;'Basic Calculator'!$H$10,IF('Basic Calculator'!$K$5&gt;=A481,1,0),IF('Basic Calculator'!$H$10&gt;=A481,1,0)),1,0),0)</f>
        <v>0</v>
      </c>
    </row>
    <row r="482" spans="1:3" x14ac:dyDescent="0.25">
      <c r="A482" s="1">
        <f t="shared" si="14"/>
        <v>48357</v>
      </c>
      <c r="B482" s="1">
        <f t="shared" si="15"/>
        <v>48370</v>
      </c>
      <c r="C482" s="2">
        <f ca="1">IF(OR(TODAY()&lt;=A482,TODAY()&lt;=B482),IF(IF('Basic Calculator'!$K$5&gt;'Basic Calculator'!$H$10,IF('Basic Calculator'!$K$5&gt;=A482,1,0),IF('Basic Calculator'!$H$10&gt;=A482,1,0)),1,0),0)</f>
        <v>0</v>
      </c>
    </row>
    <row r="483" spans="1:3" x14ac:dyDescent="0.25">
      <c r="A483" s="1">
        <f t="shared" si="14"/>
        <v>48371</v>
      </c>
      <c r="B483" s="1">
        <f t="shared" si="15"/>
        <v>48384</v>
      </c>
      <c r="C483" s="2">
        <f ca="1">IF(OR(TODAY()&lt;=A483,TODAY()&lt;=B483),IF(IF('Basic Calculator'!$K$5&gt;'Basic Calculator'!$H$10,IF('Basic Calculator'!$K$5&gt;=A483,1,0),IF('Basic Calculator'!$H$10&gt;=A483,1,0)),1,0),0)</f>
        <v>0</v>
      </c>
    </row>
    <row r="484" spans="1:3" x14ac:dyDescent="0.25">
      <c r="A484" s="1">
        <f t="shared" si="14"/>
        <v>48385</v>
      </c>
      <c r="B484" s="1">
        <f t="shared" si="15"/>
        <v>48398</v>
      </c>
      <c r="C484" s="2">
        <f ca="1">IF(OR(TODAY()&lt;=A484,TODAY()&lt;=B484),IF(IF('Basic Calculator'!$K$5&gt;'Basic Calculator'!$H$10,IF('Basic Calculator'!$K$5&gt;=A484,1,0),IF('Basic Calculator'!$H$10&gt;=A484,1,0)),1,0),0)</f>
        <v>0</v>
      </c>
    </row>
    <row r="485" spans="1:3" x14ac:dyDescent="0.25">
      <c r="A485" s="1">
        <f t="shared" si="14"/>
        <v>48399</v>
      </c>
      <c r="B485" s="1">
        <f t="shared" si="15"/>
        <v>48412</v>
      </c>
      <c r="C485" s="2">
        <f ca="1">IF(OR(TODAY()&lt;=A485,TODAY()&lt;=B485),IF(IF('Basic Calculator'!$K$5&gt;'Basic Calculator'!$H$10,IF('Basic Calculator'!$K$5&gt;=A485,1,0),IF('Basic Calculator'!$H$10&gt;=A485,1,0)),1,0),0)</f>
        <v>0</v>
      </c>
    </row>
    <row r="486" spans="1:3" x14ac:dyDescent="0.25">
      <c r="A486" s="1">
        <f t="shared" si="14"/>
        <v>48413</v>
      </c>
      <c r="B486" s="1">
        <f t="shared" si="15"/>
        <v>48426</v>
      </c>
      <c r="C486" s="2">
        <f ca="1">IF(OR(TODAY()&lt;=A486,TODAY()&lt;=B486),IF(IF('Basic Calculator'!$K$5&gt;'Basic Calculator'!$H$10,IF('Basic Calculator'!$K$5&gt;=A486,1,0),IF('Basic Calculator'!$H$10&gt;=A486,1,0)),1,0),0)</f>
        <v>0</v>
      </c>
    </row>
    <row r="487" spans="1:3" x14ac:dyDescent="0.25">
      <c r="A487" s="1">
        <f t="shared" si="14"/>
        <v>48427</v>
      </c>
      <c r="B487" s="1">
        <f t="shared" si="15"/>
        <v>48440</v>
      </c>
      <c r="C487" s="2">
        <f ca="1">IF(OR(TODAY()&lt;=A487,TODAY()&lt;=B487),IF(IF('Basic Calculator'!$K$5&gt;'Basic Calculator'!$H$10,IF('Basic Calculator'!$K$5&gt;=A487,1,0),IF('Basic Calculator'!$H$10&gt;=A487,1,0)),1,0),0)</f>
        <v>0</v>
      </c>
    </row>
    <row r="488" spans="1:3" x14ac:dyDescent="0.25">
      <c r="A488" s="1">
        <f t="shared" si="14"/>
        <v>48441</v>
      </c>
      <c r="B488" s="1">
        <f t="shared" si="15"/>
        <v>48454</v>
      </c>
      <c r="C488" s="2">
        <f ca="1">IF(OR(TODAY()&lt;=A488,TODAY()&lt;=B488),IF(IF('Basic Calculator'!$K$5&gt;'Basic Calculator'!$H$10,IF('Basic Calculator'!$K$5&gt;=A488,1,0),IF('Basic Calculator'!$H$10&gt;=A488,1,0)),1,0),0)</f>
        <v>0</v>
      </c>
    </row>
    <row r="489" spans="1:3" x14ac:dyDescent="0.25">
      <c r="A489" s="1">
        <f t="shared" si="14"/>
        <v>48455</v>
      </c>
      <c r="B489" s="1">
        <f t="shared" si="15"/>
        <v>48468</v>
      </c>
      <c r="C489" s="2">
        <f ca="1">IF(OR(TODAY()&lt;=A489,TODAY()&lt;=B489),IF(IF('Basic Calculator'!$K$5&gt;'Basic Calculator'!$H$10,IF('Basic Calculator'!$K$5&gt;=A489,1,0),IF('Basic Calculator'!$H$10&gt;=A489,1,0)),1,0),0)</f>
        <v>0</v>
      </c>
    </row>
    <row r="490" spans="1:3" x14ac:dyDescent="0.25">
      <c r="A490" s="1">
        <f t="shared" si="14"/>
        <v>48469</v>
      </c>
      <c r="B490" s="1">
        <f t="shared" si="15"/>
        <v>48482</v>
      </c>
      <c r="C490" s="2">
        <f ca="1">IF(OR(TODAY()&lt;=A490,TODAY()&lt;=B490),IF(IF('Basic Calculator'!$K$5&gt;'Basic Calculator'!$H$10,IF('Basic Calculator'!$K$5&gt;=A490,1,0),IF('Basic Calculator'!$H$10&gt;=A490,1,0)),1,0),0)</f>
        <v>0</v>
      </c>
    </row>
    <row r="491" spans="1:3" x14ac:dyDescent="0.25">
      <c r="A491" s="1">
        <f t="shared" si="14"/>
        <v>48483</v>
      </c>
      <c r="B491" s="1">
        <f t="shared" si="15"/>
        <v>48496</v>
      </c>
      <c r="C491" s="2">
        <f ca="1">IF(OR(TODAY()&lt;=A491,TODAY()&lt;=B491),IF(IF('Basic Calculator'!$K$5&gt;'Basic Calculator'!$H$10,IF('Basic Calculator'!$K$5&gt;=A491,1,0),IF('Basic Calculator'!$H$10&gt;=A491,1,0)),1,0),0)</f>
        <v>0</v>
      </c>
    </row>
    <row r="492" spans="1:3" x14ac:dyDescent="0.25">
      <c r="A492" s="1">
        <f t="shared" si="14"/>
        <v>48497</v>
      </c>
      <c r="B492" s="1">
        <f t="shared" si="15"/>
        <v>48510</v>
      </c>
      <c r="C492" s="2">
        <f ca="1">IF(OR(TODAY()&lt;=A492,TODAY()&lt;=B492),IF(IF('Basic Calculator'!$K$5&gt;'Basic Calculator'!$H$10,IF('Basic Calculator'!$K$5&gt;=A492,1,0),IF('Basic Calculator'!$H$10&gt;=A492,1,0)),1,0),0)</f>
        <v>0</v>
      </c>
    </row>
    <row r="493" spans="1:3" x14ac:dyDescent="0.25">
      <c r="A493" s="1">
        <f t="shared" si="14"/>
        <v>48511</v>
      </c>
      <c r="B493" s="1">
        <f t="shared" si="15"/>
        <v>48524</v>
      </c>
      <c r="C493" s="2">
        <f ca="1">IF(OR(TODAY()&lt;=A493,TODAY()&lt;=B493),IF(IF('Basic Calculator'!$K$5&gt;'Basic Calculator'!$H$10,IF('Basic Calculator'!$K$5&gt;=A493,1,0),IF('Basic Calculator'!$H$10&gt;=A493,1,0)),1,0),0)</f>
        <v>0</v>
      </c>
    </row>
    <row r="494" spans="1:3" x14ac:dyDescent="0.25">
      <c r="A494" s="1">
        <f t="shared" si="14"/>
        <v>48525</v>
      </c>
      <c r="B494" s="1">
        <f t="shared" si="15"/>
        <v>48538</v>
      </c>
      <c r="C494" s="2">
        <f ca="1">IF(OR(TODAY()&lt;=A494,TODAY()&lt;=B494),IF(IF('Basic Calculator'!$K$5&gt;'Basic Calculator'!$H$10,IF('Basic Calculator'!$K$5&gt;=A494,1,0),IF('Basic Calculator'!$H$10&gt;=A494,1,0)),1,0),0)</f>
        <v>0</v>
      </c>
    </row>
    <row r="495" spans="1:3" x14ac:dyDescent="0.25">
      <c r="A495" s="1">
        <f t="shared" si="14"/>
        <v>48539</v>
      </c>
      <c r="B495" s="1">
        <f t="shared" si="15"/>
        <v>48552</v>
      </c>
      <c r="C495" s="2">
        <f ca="1">IF(OR(TODAY()&lt;=A495,TODAY()&lt;=B495),IF(IF('Basic Calculator'!$K$5&gt;'Basic Calculator'!$H$10,IF('Basic Calculator'!$K$5&gt;=A495,1,0),IF('Basic Calculator'!$H$10&gt;=A495,1,0)),1,0),0)</f>
        <v>0</v>
      </c>
    </row>
    <row r="496" spans="1:3" x14ac:dyDescent="0.25">
      <c r="A496" s="1">
        <f t="shared" si="14"/>
        <v>48553</v>
      </c>
      <c r="B496" s="1">
        <f t="shared" si="15"/>
        <v>48566</v>
      </c>
      <c r="C496" s="2">
        <f ca="1">IF(OR(TODAY()&lt;=A496,TODAY()&lt;=B496),IF(IF('Basic Calculator'!$K$5&gt;'Basic Calculator'!$H$10,IF('Basic Calculator'!$K$5&gt;=A496,1,0),IF('Basic Calculator'!$H$10&gt;=A496,1,0)),1,0),0)</f>
        <v>0</v>
      </c>
    </row>
    <row r="497" spans="1:3" x14ac:dyDescent="0.25">
      <c r="A497" s="1">
        <f t="shared" si="14"/>
        <v>48567</v>
      </c>
      <c r="B497" s="1">
        <f t="shared" si="15"/>
        <v>48580</v>
      </c>
      <c r="C497" s="2">
        <f ca="1">IF(OR(TODAY()&lt;=A497,TODAY()&lt;=B497),IF(IF('Basic Calculator'!$K$5&gt;'Basic Calculator'!$H$10,IF('Basic Calculator'!$K$5&gt;=A497,1,0),IF('Basic Calculator'!$H$10&gt;=A497,1,0)),1,0),0)</f>
        <v>0</v>
      </c>
    </row>
    <row r="498" spans="1:3" x14ac:dyDescent="0.25">
      <c r="A498" s="1">
        <f t="shared" si="14"/>
        <v>48581</v>
      </c>
      <c r="B498" s="1">
        <f t="shared" si="15"/>
        <v>48594</v>
      </c>
      <c r="C498" s="2">
        <f ca="1">IF(OR(TODAY()&lt;=A498,TODAY()&lt;=B498),IF(IF('Basic Calculator'!$K$5&gt;'Basic Calculator'!$H$10,IF('Basic Calculator'!$K$5&gt;=A498,1,0),IF('Basic Calculator'!$H$10&gt;=A498,1,0)),1,0),0)</f>
        <v>0</v>
      </c>
    </row>
    <row r="499" spans="1:3" x14ac:dyDescent="0.25">
      <c r="A499" s="1">
        <f t="shared" si="14"/>
        <v>48595</v>
      </c>
      <c r="B499" s="1">
        <f t="shared" si="15"/>
        <v>48608</v>
      </c>
      <c r="C499" s="2">
        <f ca="1">IF(OR(TODAY()&lt;=A499,TODAY()&lt;=B499),IF(IF('Basic Calculator'!$K$5&gt;'Basic Calculator'!$H$10,IF('Basic Calculator'!$K$5&gt;=A499,1,0),IF('Basic Calculator'!$H$10&gt;=A499,1,0)),1,0),0)</f>
        <v>0</v>
      </c>
    </row>
    <row r="500" spans="1:3" x14ac:dyDescent="0.25">
      <c r="A500" s="1">
        <f t="shared" si="14"/>
        <v>48609</v>
      </c>
      <c r="B500" s="1">
        <f t="shared" si="15"/>
        <v>48622</v>
      </c>
      <c r="C500" s="2">
        <f ca="1">IF(OR(TODAY()&lt;=A500,TODAY()&lt;=B500),IF(IF('Basic Calculator'!$K$5&gt;'Basic Calculator'!$H$10,IF('Basic Calculator'!$K$5&gt;=A500,1,0),IF('Basic Calculator'!$H$10&gt;=A500,1,0)),1,0),0)</f>
        <v>0</v>
      </c>
    </row>
    <row r="501" spans="1:3" x14ac:dyDescent="0.25">
      <c r="A501" s="1">
        <f t="shared" si="14"/>
        <v>48623</v>
      </c>
      <c r="B501" s="1">
        <f t="shared" si="15"/>
        <v>48636</v>
      </c>
      <c r="C501" s="2">
        <f ca="1">IF(OR(TODAY()&lt;=A501,TODAY()&lt;=B501),IF(IF('Basic Calculator'!$K$5&gt;'Basic Calculator'!$H$10,IF('Basic Calculator'!$K$5&gt;=A501,1,0),IF('Basic Calculator'!$H$10&gt;=A501,1,0)),1,0),0)</f>
        <v>0</v>
      </c>
    </row>
    <row r="502" spans="1:3" x14ac:dyDescent="0.25">
      <c r="A502" s="1">
        <f t="shared" si="14"/>
        <v>48637</v>
      </c>
      <c r="B502" s="1">
        <f t="shared" si="15"/>
        <v>48650</v>
      </c>
      <c r="C502" s="2">
        <f ca="1">IF(OR(TODAY()&lt;=A502,TODAY()&lt;=B502),IF(IF('Basic Calculator'!$K$5&gt;'Basic Calculator'!$H$10,IF('Basic Calculator'!$K$5&gt;=A502,1,0),IF('Basic Calculator'!$H$10&gt;=A502,1,0)),1,0),0)</f>
        <v>0</v>
      </c>
    </row>
    <row r="503" spans="1:3" x14ac:dyDescent="0.25">
      <c r="A503" s="1">
        <f t="shared" si="14"/>
        <v>48651</v>
      </c>
      <c r="B503" s="1">
        <f t="shared" si="15"/>
        <v>48664</v>
      </c>
      <c r="C503" s="2">
        <f ca="1">IF(OR(TODAY()&lt;=A503,TODAY()&lt;=B503),IF(IF('Basic Calculator'!$K$5&gt;'Basic Calculator'!$H$10,IF('Basic Calculator'!$K$5&gt;=A503,1,0),IF('Basic Calculator'!$H$10&gt;=A503,1,0)),1,0),0)</f>
        <v>0</v>
      </c>
    </row>
    <row r="504" spans="1:3" x14ac:dyDescent="0.25">
      <c r="A504" s="1">
        <f t="shared" si="14"/>
        <v>48665</v>
      </c>
      <c r="B504" s="1">
        <f t="shared" si="15"/>
        <v>48678</v>
      </c>
      <c r="C504" s="2">
        <f ca="1">IF(OR(TODAY()&lt;=A504,TODAY()&lt;=B504),IF(IF('Basic Calculator'!$K$5&gt;'Basic Calculator'!$H$10,IF('Basic Calculator'!$K$5&gt;=A504,1,0),IF('Basic Calculator'!$H$10&gt;=A504,1,0)),1,0),0)</f>
        <v>0</v>
      </c>
    </row>
    <row r="505" spans="1:3" x14ac:dyDescent="0.25">
      <c r="A505" s="1">
        <f t="shared" si="14"/>
        <v>48679</v>
      </c>
      <c r="B505" s="1">
        <f t="shared" si="15"/>
        <v>48692</v>
      </c>
      <c r="C505" s="2">
        <f ca="1">IF(OR(TODAY()&lt;=A505,TODAY()&lt;=B505),IF(IF('Basic Calculator'!$K$5&gt;'Basic Calculator'!$H$10,IF('Basic Calculator'!$K$5&gt;=A505,1,0),IF('Basic Calculator'!$H$10&gt;=A505,1,0)),1,0),0)</f>
        <v>0</v>
      </c>
    </row>
    <row r="506" spans="1:3" x14ac:dyDescent="0.25">
      <c r="A506" s="1">
        <f t="shared" si="14"/>
        <v>48693</v>
      </c>
      <c r="B506" s="1">
        <f t="shared" si="15"/>
        <v>48706</v>
      </c>
      <c r="C506" s="2">
        <f ca="1">IF(OR(TODAY()&lt;=A506,TODAY()&lt;=B506),IF(IF('Basic Calculator'!$K$5&gt;'Basic Calculator'!$H$10,IF('Basic Calculator'!$K$5&gt;=A506,1,0),IF('Basic Calculator'!$H$10&gt;=A506,1,0)),1,0),0)</f>
        <v>0</v>
      </c>
    </row>
    <row r="507" spans="1:3" x14ac:dyDescent="0.25">
      <c r="A507" s="1">
        <f t="shared" si="14"/>
        <v>48707</v>
      </c>
      <c r="B507" s="1">
        <f t="shared" si="15"/>
        <v>48720</v>
      </c>
      <c r="C507" s="2">
        <f ca="1">IF(OR(TODAY()&lt;=A507,TODAY()&lt;=B507),IF(IF('Basic Calculator'!$K$5&gt;'Basic Calculator'!$H$10,IF('Basic Calculator'!$K$5&gt;=A507,1,0),IF('Basic Calculator'!$H$10&gt;=A507,1,0)),1,0),0)</f>
        <v>0</v>
      </c>
    </row>
    <row r="508" spans="1:3" x14ac:dyDescent="0.25">
      <c r="A508" s="1">
        <f t="shared" si="14"/>
        <v>48721</v>
      </c>
      <c r="B508" s="1">
        <f t="shared" si="15"/>
        <v>48734</v>
      </c>
      <c r="C508" s="2">
        <f ca="1">IF(OR(TODAY()&lt;=A508,TODAY()&lt;=B508),IF(IF('Basic Calculator'!$K$5&gt;'Basic Calculator'!$H$10,IF('Basic Calculator'!$K$5&gt;=A508,1,0),IF('Basic Calculator'!$H$10&gt;=A508,1,0)),1,0),0)</f>
        <v>0</v>
      </c>
    </row>
    <row r="509" spans="1:3" x14ac:dyDescent="0.25">
      <c r="A509" s="1">
        <f t="shared" si="14"/>
        <v>48735</v>
      </c>
      <c r="B509" s="1">
        <f t="shared" si="15"/>
        <v>48748</v>
      </c>
      <c r="C509" s="2">
        <f ca="1">IF(OR(TODAY()&lt;=A509,TODAY()&lt;=B509),IF(IF('Basic Calculator'!$K$5&gt;'Basic Calculator'!$H$10,IF('Basic Calculator'!$K$5&gt;=A509,1,0),IF('Basic Calculator'!$H$10&gt;=A509,1,0)),1,0),0)</f>
        <v>0</v>
      </c>
    </row>
    <row r="510" spans="1:3" x14ac:dyDescent="0.25">
      <c r="A510" s="1">
        <f t="shared" si="14"/>
        <v>48749</v>
      </c>
      <c r="B510" s="1">
        <f t="shared" si="15"/>
        <v>48762</v>
      </c>
      <c r="C510" s="2">
        <f ca="1">IF(OR(TODAY()&lt;=A510,TODAY()&lt;=B510),IF(IF('Basic Calculator'!$K$5&gt;'Basic Calculator'!$H$10,IF('Basic Calculator'!$K$5&gt;=A510,1,0),IF('Basic Calculator'!$H$10&gt;=A510,1,0)),1,0),0)</f>
        <v>0</v>
      </c>
    </row>
    <row r="511" spans="1:3" x14ac:dyDescent="0.25">
      <c r="A511" s="1">
        <f t="shared" si="14"/>
        <v>48763</v>
      </c>
      <c r="B511" s="1">
        <f t="shared" si="15"/>
        <v>48776</v>
      </c>
      <c r="C511" s="2">
        <f ca="1">IF(OR(TODAY()&lt;=A511,TODAY()&lt;=B511),IF(IF('Basic Calculator'!$K$5&gt;'Basic Calculator'!$H$10,IF('Basic Calculator'!$K$5&gt;=A511,1,0),IF('Basic Calculator'!$H$10&gt;=A511,1,0)),1,0),0)</f>
        <v>0</v>
      </c>
    </row>
    <row r="512" spans="1:3" x14ac:dyDescent="0.25">
      <c r="A512" s="1">
        <f t="shared" si="14"/>
        <v>48777</v>
      </c>
      <c r="B512" s="1">
        <f t="shared" si="15"/>
        <v>48790</v>
      </c>
      <c r="C512" s="2">
        <f ca="1">IF(OR(TODAY()&lt;=A512,TODAY()&lt;=B512),IF(IF('Basic Calculator'!$K$5&gt;'Basic Calculator'!$H$10,IF('Basic Calculator'!$K$5&gt;=A512,1,0),IF('Basic Calculator'!$H$10&gt;=A512,1,0)),1,0),0)</f>
        <v>0</v>
      </c>
    </row>
    <row r="513" spans="1:3" x14ac:dyDescent="0.25">
      <c r="A513" s="1">
        <f t="shared" si="14"/>
        <v>48791</v>
      </c>
      <c r="B513" s="1">
        <f t="shared" si="15"/>
        <v>48804</v>
      </c>
      <c r="C513" s="2">
        <f ca="1">IF(OR(TODAY()&lt;=A513,TODAY()&lt;=B513),IF(IF('Basic Calculator'!$K$5&gt;'Basic Calculator'!$H$10,IF('Basic Calculator'!$K$5&gt;=A513,1,0),IF('Basic Calculator'!$H$10&gt;=A513,1,0)),1,0),0)</f>
        <v>0</v>
      </c>
    </row>
    <row r="514" spans="1:3" x14ac:dyDescent="0.25">
      <c r="A514" s="1">
        <f t="shared" si="14"/>
        <v>48805</v>
      </c>
      <c r="B514" s="1">
        <f t="shared" si="15"/>
        <v>48818</v>
      </c>
      <c r="C514" s="2">
        <f ca="1">IF(OR(TODAY()&lt;=A514,TODAY()&lt;=B514),IF(IF('Basic Calculator'!$K$5&gt;'Basic Calculator'!$H$10,IF('Basic Calculator'!$K$5&gt;=A514,1,0),IF('Basic Calculator'!$H$10&gt;=A514,1,0)),1,0),0)</f>
        <v>0</v>
      </c>
    </row>
    <row r="515" spans="1:3" x14ac:dyDescent="0.25">
      <c r="A515" s="1">
        <f t="shared" si="14"/>
        <v>48819</v>
      </c>
      <c r="B515" s="1">
        <f t="shared" si="15"/>
        <v>48832</v>
      </c>
      <c r="C515" s="2">
        <f ca="1">IF(OR(TODAY()&lt;=A515,TODAY()&lt;=B515),IF(IF('Basic Calculator'!$K$5&gt;'Basic Calculator'!$H$10,IF('Basic Calculator'!$K$5&gt;=A515,1,0),IF('Basic Calculator'!$H$10&gt;=A515,1,0)),1,0),0)</f>
        <v>0</v>
      </c>
    </row>
    <row r="516" spans="1:3" x14ac:dyDescent="0.25">
      <c r="A516" s="1">
        <f t="shared" si="14"/>
        <v>48833</v>
      </c>
      <c r="B516" s="1">
        <f t="shared" si="15"/>
        <v>48846</v>
      </c>
      <c r="C516" s="2">
        <f ca="1">IF(OR(TODAY()&lt;=A516,TODAY()&lt;=B516),IF(IF('Basic Calculator'!$K$5&gt;'Basic Calculator'!$H$10,IF('Basic Calculator'!$K$5&gt;=A516,1,0),IF('Basic Calculator'!$H$10&gt;=A516,1,0)),1,0),0)</f>
        <v>0</v>
      </c>
    </row>
    <row r="517" spans="1:3" x14ac:dyDescent="0.25">
      <c r="A517" s="1">
        <f t="shared" ref="A517:A580" si="16">B516+1</f>
        <v>48847</v>
      </c>
      <c r="B517" s="1">
        <f t="shared" ref="B517:B580" si="17">A517+13</f>
        <v>48860</v>
      </c>
      <c r="C517" s="2">
        <f ca="1">IF(OR(TODAY()&lt;=A517,TODAY()&lt;=B517),IF(IF('Basic Calculator'!$K$5&gt;'Basic Calculator'!$H$10,IF('Basic Calculator'!$K$5&gt;=A517,1,0),IF('Basic Calculator'!$H$10&gt;=A517,1,0)),1,0),0)</f>
        <v>0</v>
      </c>
    </row>
    <row r="518" spans="1:3" x14ac:dyDescent="0.25">
      <c r="A518" s="1">
        <f t="shared" si="16"/>
        <v>48861</v>
      </c>
      <c r="B518" s="1">
        <f t="shared" si="17"/>
        <v>48874</v>
      </c>
      <c r="C518" s="2">
        <f ca="1">IF(OR(TODAY()&lt;=A518,TODAY()&lt;=B518),IF(IF('Basic Calculator'!$K$5&gt;'Basic Calculator'!$H$10,IF('Basic Calculator'!$K$5&gt;=A518,1,0),IF('Basic Calculator'!$H$10&gt;=A518,1,0)),1,0),0)</f>
        <v>0</v>
      </c>
    </row>
    <row r="519" spans="1:3" x14ac:dyDescent="0.25">
      <c r="A519" s="1">
        <f t="shared" si="16"/>
        <v>48875</v>
      </c>
      <c r="B519" s="1">
        <f t="shared" si="17"/>
        <v>48888</v>
      </c>
      <c r="C519" s="2">
        <f ca="1">IF(OR(TODAY()&lt;=A519,TODAY()&lt;=B519),IF(IF('Basic Calculator'!$K$5&gt;'Basic Calculator'!$H$10,IF('Basic Calculator'!$K$5&gt;=A519,1,0),IF('Basic Calculator'!$H$10&gt;=A519,1,0)),1,0),0)</f>
        <v>0</v>
      </c>
    </row>
    <row r="520" spans="1:3" x14ac:dyDescent="0.25">
      <c r="A520" s="1">
        <f t="shared" si="16"/>
        <v>48889</v>
      </c>
      <c r="B520" s="1">
        <f t="shared" si="17"/>
        <v>48902</v>
      </c>
      <c r="C520" s="2">
        <f ca="1">IF(OR(TODAY()&lt;=A520,TODAY()&lt;=B520),IF(IF('Basic Calculator'!$K$5&gt;'Basic Calculator'!$H$10,IF('Basic Calculator'!$K$5&gt;=A520,1,0),IF('Basic Calculator'!$H$10&gt;=A520,1,0)),1,0),0)</f>
        <v>0</v>
      </c>
    </row>
    <row r="521" spans="1:3" x14ac:dyDescent="0.25">
      <c r="A521" s="1">
        <f t="shared" si="16"/>
        <v>48903</v>
      </c>
      <c r="B521" s="1">
        <f t="shared" si="17"/>
        <v>48916</v>
      </c>
      <c r="C521" s="2">
        <f ca="1">IF(OR(TODAY()&lt;=A521,TODAY()&lt;=B521),IF(IF('Basic Calculator'!$K$5&gt;'Basic Calculator'!$H$10,IF('Basic Calculator'!$K$5&gt;=A521,1,0),IF('Basic Calculator'!$H$10&gt;=A521,1,0)),1,0),0)</f>
        <v>0</v>
      </c>
    </row>
    <row r="522" spans="1:3" x14ac:dyDescent="0.25">
      <c r="A522" s="1">
        <f t="shared" si="16"/>
        <v>48917</v>
      </c>
      <c r="B522" s="1">
        <f t="shared" si="17"/>
        <v>48930</v>
      </c>
      <c r="C522" s="2">
        <f ca="1">IF(OR(TODAY()&lt;=A522,TODAY()&lt;=B522),IF(IF('Basic Calculator'!$K$5&gt;'Basic Calculator'!$H$10,IF('Basic Calculator'!$K$5&gt;=A522,1,0),IF('Basic Calculator'!$H$10&gt;=A522,1,0)),1,0),0)</f>
        <v>0</v>
      </c>
    </row>
    <row r="523" spans="1:3" x14ac:dyDescent="0.25">
      <c r="A523" s="1">
        <f t="shared" si="16"/>
        <v>48931</v>
      </c>
      <c r="B523" s="1">
        <f t="shared" si="17"/>
        <v>48944</v>
      </c>
      <c r="C523" s="2">
        <f ca="1">IF(OR(TODAY()&lt;=A523,TODAY()&lt;=B523),IF(IF('Basic Calculator'!$K$5&gt;'Basic Calculator'!$H$10,IF('Basic Calculator'!$K$5&gt;=A523,1,0),IF('Basic Calculator'!$H$10&gt;=A523,1,0)),1,0),0)</f>
        <v>0</v>
      </c>
    </row>
    <row r="524" spans="1:3" x14ac:dyDescent="0.25">
      <c r="A524" s="1">
        <f t="shared" si="16"/>
        <v>48945</v>
      </c>
      <c r="B524" s="1">
        <f t="shared" si="17"/>
        <v>48958</v>
      </c>
      <c r="C524" s="2">
        <f ca="1">IF(OR(TODAY()&lt;=A524,TODAY()&lt;=B524),IF(IF('Basic Calculator'!$K$5&gt;'Basic Calculator'!$H$10,IF('Basic Calculator'!$K$5&gt;=A524,1,0),IF('Basic Calculator'!$H$10&gt;=A524,1,0)),1,0),0)</f>
        <v>0</v>
      </c>
    </row>
    <row r="525" spans="1:3" x14ac:dyDescent="0.25">
      <c r="A525" s="1">
        <f t="shared" si="16"/>
        <v>48959</v>
      </c>
      <c r="B525" s="1">
        <f t="shared" si="17"/>
        <v>48972</v>
      </c>
      <c r="C525" s="2">
        <f ca="1">IF(OR(TODAY()&lt;=A525,TODAY()&lt;=B525),IF(IF('Basic Calculator'!$K$5&gt;'Basic Calculator'!$H$10,IF('Basic Calculator'!$K$5&gt;=A525,1,0),IF('Basic Calculator'!$H$10&gt;=A525,1,0)),1,0),0)</f>
        <v>0</v>
      </c>
    </row>
    <row r="526" spans="1:3" x14ac:dyDescent="0.25">
      <c r="A526" s="1">
        <f t="shared" si="16"/>
        <v>48973</v>
      </c>
      <c r="B526" s="1">
        <f t="shared" si="17"/>
        <v>48986</v>
      </c>
      <c r="C526" s="2">
        <f ca="1">IF(OR(TODAY()&lt;=A526,TODAY()&lt;=B526),IF(IF('Basic Calculator'!$K$5&gt;'Basic Calculator'!$H$10,IF('Basic Calculator'!$K$5&gt;=A526,1,0),IF('Basic Calculator'!$H$10&gt;=A526,1,0)),1,0),0)</f>
        <v>0</v>
      </c>
    </row>
    <row r="527" spans="1:3" x14ac:dyDescent="0.25">
      <c r="A527" s="1">
        <f t="shared" si="16"/>
        <v>48987</v>
      </c>
      <c r="B527" s="1">
        <f t="shared" si="17"/>
        <v>49000</v>
      </c>
      <c r="C527" s="2">
        <f ca="1">IF(OR(TODAY()&lt;=A527,TODAY()&lt;=B527),IF(IF('Basic Calculator'!$K$5&gt;'Basic Calculator'!$H$10,IF('Basic Calculator'!$K$5&gt;=A527,1,0),IF('Basic Calculator'!$H$10&gt;=A527,1,0)),1,0),0)</f>
        <v>0</v>
      </c>
    </row>
    <row r="528" spans="1:3" x14ac:dyDescent="0.25">
      <c r="A528" s="1">
        <f t="shared" si="16"/>
        <v>49001</v>
      </c>
      <c r="B528" s="1">
        <f t="shared" si="17"/>
        <v>49014</v>
      </c>
      <c r="C528" s="2">
        <f ca="1">IF(OR(TODAY()&lt;=A528,TODAY()&lt;=B528),IF(IF('Basic Calculator'!$K$5&gt;'Basic Calculator'!$H$10,IF('Basic Calculator'!$K$5&gt;=A528,1,0),IF('Basic Calculator'!$H$10&gt;=A528,1,0)),1,0),0)</f>
        <v>0</v>
      </c>
    </row>
    <row r="529" spans="1:3" x14ac:dyDescent="0.25">
      <c r="A529" s="1">
        <f t="shared" si="16"/>
        <v>49015</v>
      </c>
      <c r="B529" s="1">
        <f t="shared" si="17"/>
        <v>49028</v>
      </c>
      <c r="C529" s="2">
        <f ca="1">IF(OR(TODAY()&lt;=A529,TODAY()&lt;=B529),IF(IF('Basic Calculator'!$K$5&gt;'Basic Calculator'!$H$10,IF('Basic Calculator'!$K$5&gt;=A529,1,0),IF('Basic Calculator'!$H$10&gt;=A529,1,0)),1,0),0)</f>
        <v>0</v>
      </c>
    </row>
    <row r="530" spans="1:3" x14ac:dyDescent="0.25">
      <c r="A530" s="1">
        <f t="shared" si="16"/>
        <v>49029</v>
      </c>
      <c r="B530" s="1">
        <f t="shared" si="17"/>
        <v>49042</v>
      </c>
      <c r="C530" s="2">
        <f ca="1">IF(OR(TODAY()&lt;=A530,TODAY()&lt;=B530),IF(IF('Basic Calculator'!$K$5&gt;'Basic Calculator'!$H$10,IF('Basic Calculator'!$K$5&gt;=A530,1,0),IF('Basic Calculator'!$H$10&gt;=A530,1,0)),1,0),0)</f>
        <v>0</v>
      </c>
    </row>
    <row r="531" spans="1:3" x14ac:dyDescent="0.25">
      <c r="A531" s="1">
        <f t="shared" si="16"/>
        <v>49043</v>
      </c>
      <c r="B531" s="1">
        <f t="shared" si="17"/>
        <v>49056</v>
      </c>
      <c r="C531" s="2">
        <f ca="1">IF(OR(TODAY()&lt;=A531,TODAY()&lt;=B531),IF(IF('Basic Calculator'!$K$5&gt;'Basic Calculator'!$H$10,IF('Basic Calculator'!$K$5&gt;=A531,1,0),IF('Basic Calculator'!$H$10&gt;=A531,1,0)),1,0),0)</f>
        <v>0</v>
      </c>
    </row>
    <row r="532" spans="1:3" x14ac:dyDescent="0.25">
      <c r="A532" s="1">
        <f t="shared" si="16"/>
        <v>49057</v>
      </c>
      <c r="B532" s="1">
        <f t="shared" si="17"/>
        <v>49070</v>
      </c>
      <c r="C532" s="2">
        <f ca="1">IF(OR(TODAY()&lt;=A532,TODAY()&lt;=B532),IF(IF('Basic Calculator'!$K$5&gt;'Basic Calculator'!$H$10,IF('Basic Calculator'!$K$5&gt;=A532,1,0),IF('Basic Calculator'!$H$10&gt;=A532,1,0)),1,0),0)</f>
        <v>0</v>
      </c>
    </row>
    <row r="533" spans="1:3" x14ac:dyDescent="0.25">
      <c r="A533" s="1">
        <f t="shared" si="16"/>
        <v>49071</v>
      </c>
      <c r="B533" s="1">
        <f t="shared" si="17"/>
        <v>49084</v>
      </c>
      <c r="C533" s="2">
        <f ca="1">IF(OR(TODAY()&lt;=A533,TODAY()&lt;=B533),IF(IF('Basic Calculator'!$K$5&gt;'Basic Calculator'!$H$10,IF('Basic Calculator'!$K$5&gt;=A533,1,0),IF('Basic Calculator'!$H$10&gt;=A533,1,0)),1,0),0)</f>
        <v>0</v>
      </c>
    </row>
    <row r="534" spans="1:3" x14ac:dyDescent="0.25">
      <c r="A534" s="1">
        <f t="shared" si="16"/>
        <v>49085</v>
      </c>
      <c r="B534" s="1">
        <f t="shared" si="17"/>
        <v>49098</v>
      </c>
      <c r="C534" s="2">
        <f ca="1">IF(OR(TODAY()&lt;=A534,TODAY()&lt;=B534),IF(IF('Basic Calculator'!$K$5&gt;'Basic Calculator'!$H$10,IF('Basic Calculator'!$K$5&gt;=A534,1,0),IF('Basic Calculator'!$H$10&gt;=A534,1,0)),1,0),0)</f>
        <v>0</v>
      </c>
    </row>
    <row r="535" spans="1:3" x14ac:dyDescent="0.25">
      <c r="A535" s="1">
        <f t="shared" si="16"/>
        <v>49099</v>
      </c>
      <c r="B535" s="1">
        <f t="shared" si="17"/>
        <v>49112</v>
      </c>
      <c r="C535" s="2">
        <f ca="1">IF(OR(TODAY()&lt;=A535,TODAY()&lt;=B535),IF(IF('Basic Calculator'!$K$5&gt;'Basic Calculator'!$H$10,IF('Basic Calculator'!$K$5&gt;=A535,1,0),IF('Basic Calculator'!$H$10&gt;=A535,1,0)),1,0),0)</f>
        <v>0</v>
      </c>
    </row>
    <row r="536" spans="1:3" x14ac:dyDescent="0.25">
      <c r="A536" s="1">
        <f t="shared" si="16"/>
        <v>49113</v>
      </c>
      <c r="B536" s="1">
        <f t="shared" si="17"/>
        <v>49126</v>
      </c>
      <c r="C536" s="2">
        <f ca="1">IF(OR(TODAY()&lt;=A536,TODAY()&lt;=B536),IF(IF('Basic Calculator'!$K$5&gt;'Basic Calculator'!$H$10,IF('Basic Calculator'!$K$5&gt;=A536,1,0),IF('Basic Calculator'!$H$10&gt;=A536,1,0)),1,0),0)</f>
        <v>0</v>
      </c>
    </row>
    <row r="537" spans="1:3" x14ac:dyDescent="0.25">
      <c r="A537" s="1">
        <f t="shared" si="16"/>
        <v>49127</v>
      </c>
      <c r="B537" s="1">
        <f t="shared" si="17"/>
        <v>49140</v>
      </c>
      <c r="C537" s="2">
        <f ca="1">IF(OR(TODAY()&lt;=A537,TODAY()&lt;=B537),IF(IF('Basic Calculator'!$K$5&gt;'Basic Calculator'!$H$10,IF('Basic Calculator'!$K$5&gt;=A537,1,0),IF('Basic Calculator'!$H$10&gt;=A537,1,0)),1,0),0)</f>
        <v>0</v>
      </c>
    </row>
    <row r="538" spans="1:3" x14ac:dyDescent="0.25">
      <c r="A538" s="1">
        <f t="shared" si="16"/>
        <v>49141</v>
      </c>
      <c r="B538" s="1">
        <f t="shared" si="17"/>
        <v>49154</v>
      </c>
      <c r="C538" s="2">
        <f ca="1">IF(OR(TODAY()&lt;=A538,TODAY()&lt;=B538),IF(IF('Basic Calculator'!$K$5&gt;'Basic Calculator'!$H$10,IF('Basic Calculator'!$K$5&gt;=A538,1,0),IF('Basic Calculator'!$H$10&gt;=A538,1,0)),1,0),0)</f>
        <v>0</v>
      </c>
    </row>
    <row r="539" spans="1:3" x14ac:dyDescent="0.25">
      <c r="A539" s="1">
        <f t="shared" si="16"/>
        <v>49155</v>
      </c>
      <c r="B539" s="1">
        <f t="shared" si="17"/>
        <v>49168</v>
      </c>
      <c r="C539" s="2">
        <f ca="1">IF(OR(TODAY()&lt;=A539,TODAY()&lt;=B539),IF(IF('Basic Calculator'!$K$5&gt;'Basic Calculator'!$H$10,IF('Basic Calculator'!$K$5&gt;=A539,1,0),IF('Basic Calculator'!$H$10&gt;=A539,1,0)),1,0),0)</f>
        <v>0</v>
      </c>
    </row>
    <row r="540" spans="1:3" x14ac:dyDescent="0.25">
      <c r="A540" s="1">
        <f t="shared" si="16"/>
        <v>49169</v>
      </c>
      <c r="B540" s="1">
        <f t="shared" si="17"/>
        <v>49182</v>
      </c>
      <c r="C540" s="2">
        <f ca="1">IF(OR(TODAY()&lt;=A540,TODAY()&lt;=B540),IF(IF('Basic Calculator'!$K$5&gt;'Basic Calculator'!$H$10,IF('Basic Calculator'!$K$5&gt;=A540,1,0),IF('Basic Calculator'!$H$10&gt;=A540,1,0)),1,0),0)</f>
        <v>0</v>
      </c>
    </row>
    <row r="541" spans="1:3" x14ac:dyDescent="0.25">
      <c r="A541" s="1">
        <f t="shared" si="16"/>
        <v>49183</v>
      </c>
      <c r="B541" s="1">
        <f t="shared" si="17"/>
        <v>49196</v>
      </c>
      <c r="C541" s="2">
        <f ca="1">IF(OR(TODAY()&lt;=A541,TODAY()&lt;=B541),IF(IF('Basic Calculator'!$K$5&gt;'Basic Calculator'!$H$10,IF('Basic Calculator'!$K$5&gt;=A541,1,0),IF('Basic Calculator'!$H$10&gt;=A541,1,0)),1,0),0)</f>
        <v>0</v>
      </c>
    </row>
    <row r="542" spans="1:3" x14ac:dyDescent="0.25">
      <c r="A542" s="1">
        <f t="shared" si="16"/>
        <v>49197</v>
      </c>
      <c r="B542" s="1">
        <f t="shared" si="17"/>
        <v>49210</v>
      </c>
      <c r="C542" s="2">
        <f ca="1">IF(OR(TODAY()&lt;=A542,TODAY()&lt;=B542),IF(IF('Basic Calculator'!$K$5&gt;'Basic Calculator'!$H$10,IF('Basic Calculator'!$K$5&gt;=A542,1,0),IF('Basic Calculator'!$H$10&gt;=A542,1,0)),1,0),0)</f>
        <v>0</v>
      </c>
    </row>
    <row r="543" spans="1:3" x14ac:dyDescent="0.25">
      <c r="A543" s="1">
        <f t="shared" si="16"/>
        <v>49211</v>
      </c>
      <c r="B543" s="1">
        <f t="shared" si="17"/>
        <v>49224</v>
      </c>
      <c r="C543" s="2">
        <f ca="1">IF(OR(TODAY()&lt;=A543,TODAY()&lt;=B543),IF(IF('Basic Calculator'!$K$5&gt;'Basic Calculator'!$H$10,IF('Basic Calculator'!$K$5&gt;=A543,1,0),IF('Basic Calculator'!$H$10&gt;=A543,1,0)),1,0),0)</f>
        <v>0</v>
      </c>
    </row>
    <row r="544" spans="1:3" x14ac:dyDescent="0.25">
      <c r="A544" s="1">
        <f t="shared" si="16"/>
        <v>49225</v>
      </c>
      <c r="B544" s="1">
        <f t="shared" si="17"/>
        <v>49238</v>
      </c>
      <c r="C544" s="2">
        <f ca="1">IF(OR(TODAY()&lt;=A544,TODAY()&lt;=B544),IF(IF('Basic Calculator'!$K$5&gt;'Basic Calculator'!$H$10,IF('Basic Calculator'!$K$5&gt;=A544,1,0),IF('Basic Calculator'!$H$10&gt;=A544,1,0)),1,0),0)</f>
        <v>0</v>
      </c>
    </row>
    <row r="545" spans="1:3" x14ac:dyDescent="0.25">
      <c r="A545" s="1">
        <f t="shared" si="16"/>
        <v>49239</v>
      </c>
      <c r="B545" s="1">
        <f t="shared" si="17"/>
        <v>49252</v>
      </c>
      <c r="C545" s="2">
        <f ca="1">IF(OR(TODAY()&lt;=A545,TODAY()&lt;=B545),IF(IF('Basic Calculator'!$K$5&gt;'Basic Calculator'!$H$10,IF('Basic Calculator'!$K$5&gt;=A545,1,0),IF('Basic Calculator'!$H$10&gt;=A545,1,0)),1,0),0)</f>
        <v>0</v>
      </c>
    </row>
    <row r="546" spans="1:3" x14ac:dyDescent="0.25">
      <c r="A546" s="1">
        <f t="shared" si="16"/>
        <v>49253</v>
      </c>
      <c r="B546" s="1">
        <f t="shared" si="17"/>
        <v>49266</v>
      </c>
      <c r="C546" s="2">
        <f ca="1">IF(OR(TODAY()&lt;=A546,TODAY()&lt;=B546),IF(IF('Basic Calculator'!$K$5&gt;'Basic Calculator'!$H$10,IF('Basic Calculator'!$K$5&gt;=A546,1,0),IF('Basic Calculator'!$H$10&gt;=A546,1,0)),1,0),0)</f>
        <v>0</v>
      </c>
    </row>
    <row r="547" spans="1:3" x14ac:dyDescent="0.25">
      <c r="A547" s="1">
        <f t="shared" si="16"/>
        <v>49267</v>
      </c>
      <c r="B547" s="1">
        <f t="shared" si="17"/>
        <v>49280</v>
      </c>
      <c r="C547" s="2">
        <f ca="1">IF(OR(TODAY()&lt;=A547,TODAY()&lt;=B547),IF(IF('Basic Calculator'!$K$5&gt;'Basic Calculator'!$H$10,IF('Basic Calculator'!$K$5&gt;=A547,1,0),IF('Basic Calculator'!$H$10&gt;=A547,1,0)),1,0),0)</f>
        <v>0</v>
      </c>
    </row>
    <row r="548" spans="1:3" x14ac:dyDescent="0.25">
      <c r="A548" s="1">
        <f t="shared" si="16"/>
        <v>49281</v>
      </c>
      <c r="B548" s="1">
        <f t="shared" si="17"/>
        <v>49294</v>
      </c>
      <c r="C548" s="2">
        <f ca="1">IF(OR(TODAY()&lt;=A548,TODAY()&lt;=B548),IF(IF('Basic Calculator'!$K$5&gt;'Basic Calculator'!$H$10,IF('Basic Calculator'!$K$5&gt;=A548,1,0),IF('Basic Calculator'!$H$10&gt;=A548,1,0)),1,0),0)</f>
        <v>0</v>
      </c>
    </row>
    <row r="549" spans="1:3" x14ac:dyDescent="0.25">
      <c r="A549" s="1">
        <f t="shared" si="16"/>
        <v>49295</v>
      </c>
      <c r="B549" s="1">
        <f t="shared" si="17"/>
        <v>49308</v>
      </c>
      <c r="C549" s="2">
        <f ca="1">IF(OR(TODAY()&lt;=A549,TODAY()&lt;=B549),IF(IF('Basic Calculator'!$K$5&gt;'Basic Calculator'!$H$10,IF('Basic Calculator'!$K$5&gt;=A549,1,0),IF('Basic Calculator'!$H$10&gt;=A549,1,0)),1,0),0)</f>
        <v>0</v>
      </c>
    </row>
    <row r="550" spans="1:3" x14ac:dyDescent="0.25">
      <c r="A550" s="1">
        <f t="shared" si="16"/>
        <v>49309</v>
      </c>
      <c r="B550" s="1">
        <f t="shared" si="17"/>
        <v>49322</v>
      </c>
      <c r="C550" s="2">
        <f ca="1">IF(OR(TODAY()&lt;=A550,TODAY()&lt;=B550),IF(IF('Basic Calculator'!$K$5&gt;'Basic Calculator'!$H$10,IF('Basic Calculator'!$K$5&gt;=A550,1,0),IF('Basic Calculator'!$H$10&gt;=A550,1,0)),1,0),0)</f>
        <v>0</v>
      </c>
    </row>
    <row r="551" spans="1:3" x14ac:dyDescent="0.25">
      <c r="A551" s="1">
        <f t="shared" si="16"/>
        <v>49323</v>
      </c>
      <c r="B551" s="1">
        <f t="shared" si="17"/>
        <v>49336</v>
      </c>
      <c r="C551" s="2">
        <f ca="1">IF(OR(TODAY()&lt;=A551,TODAY()&lt;=B551),IF(IF('Basic Calculator'!$K$5&gt;'Basic Calculator'!$H$10,IF('Basic Calculator'!$K$5&gt;=A551,1,0),IF('Basic Calculator'!$H$10&gt;=A551,1,0)),1,0),0)</f>
        <v>0</v>
      </c>
    </row>
    <row r="552" spans="1:3" x14ac:dyDescent="0.25">
      <c r="A552" s="1">
        <f t="shared" si="16"/>
        <v>49337</v>
      </c>
      <c r="B552" s="1">
        <f t="shared" si="17"/>
        <v>49350</v>
      </c>
      <c r="C552" s="2">
        <f ca="1">IF(OR(TODAY()&lt;=A552,TODAY()&lt;=B552),IF(IF('Basic Calculator'!$K$5&gt;'Basic Calculator'!$H$10,IF('Basic Calculator'!$K$5&gt;=A552,1,0),IF('Basic Calculator'!$H$10&gt;=A552,1,0)),1,0),0)</f>
        <v>0</v>
      </c>
    </row>
    <row r="553" spans="1:3" x14ac:dyDescent="0.25">
      <c r="A553" s="1">
        <f t="shared" si="16"/>
        <v>49351</v>
      </c>
      <c r="B553" s="1">
        <f t="shared" si="17"/>
        <v>49364</v>
      </c>
      <c r="C553" s="2">
        <f ca="1">IF(OR(TODAY()&lt;=A553,TODAY()&lt;=B553),IF(IF('Basic Calculator'!$K$5&gt;'Basic Calculator'!$H$10,IF('Basic Calculator'!$K$5&gt;=A553,1,0),IF('Basic Calculator'!$H$10&gt;=A553,1,0)),1,0),0)</f>
        <v>0</v>
      </c>
    </row>
    <row r="554" spans="1:3" x14ac:dyDescent="0.25">
      <c r="A554" s="1">
        <f t="shared" si="16"/>
        <v>49365</v>
      </c>
      <c r="B554" s="1">
        <f t="shared" si="17"/>
        <v>49378</v>
      </c>
      <c r="C554" s="2">
        <f ca="1">IF(OR(TODAY()&lt;=A554,TODAY()&lt;=B554),IF(IF('Basic Calculator'!$K$5&gt;'Basic Calculator'!$H$10,IF('Basic Calculator'!$K$5&gt;=A554,1,0),IF('Basic Calculator'!$H$10&gt;=A554,1,0)),1,0),0)</f>
        <v>0</v>
      </c>
    </row>
    <row r="555" spans="1:3" x14ac:dyDescent="0.25">
      <c r="A555" s="1">
        <f t="shared" si="16"/>
        <v>49379</v>
      </c>
      <c r="B555" s="1">
        <f t="shared" si="17"/>
        <v>49392</v>
      </c>
      <c r="C555" s="2">
        <f ca="1">IF(OR(TODAY()&lt;=A555,TODAY()&lt;=B555),IF(IF('Basic Calculator'!$K$5&gt;'Basic Calculator'!$H$10,IF('Basic Calculator'!$K$5&gt;=A555,1,0),IF('Basic Calculator'!$H$10&gt;=A555,1,0)),1,0),0)</f>
        <v>0</v>
      </c>
    </row>
    <row r="556" spans="1:3" x14ac:dyDescent="0.25">
      <c r="A556" s="1">
        <f t="shared" si="16"/>
        <v>49393</v>
      </c>
      <c r="B556" s="1">
        <f t="shared" si="17"/>
        <v>49406</v>
      </c>
      <c r="C556" s="2">
        <f ca="1">IF(OR(TODAY()&lt;=A556,TODAY()&lt;=B556),IF(IF('Basic Calculator'!$K$5&gt;'Basic Calculator'!$H$10,IF('Basic Calculator'!$K$5&gt;=A556,1,0),IF('Basic Calculator'!$H$10&gt;=A556,1,0)),1,0),0)</f>
        <v>0</v>
      </c>
    </row>
    <row r="557" spans="1:3" x14ac:dyDescent="0.25">
      <c r="A557" s="1">
        <f t="shared" si="16"/>
        <v>49407</v>
      </c>
      <c r="B557" s="1">
        <f t="shared" si="17"/>
        <v>49420</v>
      </c>
      <c r="C557" s="2">
        <f ca="1">IF(OR(TODAY()&lt;=A557,TODAY()&lt;=B557),IF(IF('Basic Calculator'!$K$5&gt;'Basic Calculator'!$H$10,IF('Basic Calculator'!$K$5&gt;=A557,1,0),IF('Basic Calculator'!$H$10&gt;=A557,1,0)),1,0),0)</f>
        <v>0</v>
      </c>
    </row>
    <row r="558" spans="1:3" x14ac:dyDescent="0.25">
      <c r="A558" s="1">
        <f t="shared" si="16"/>
        <v>49421</v>
      </c>
      <c r="B558" s="1">
        <f t="shared" si="17"/>
        <v>49434</v>
      </c>
      <c r="C558" s="2">
        <f ca="1">IF(OR(TODAY()&lt;=A558,TODAY()&lt;=B558),IF(IF('Basic Calculator'!$K$5&gt;'Basic Calculator'!$H$10,IF('Basic Calculator'!$K$5&gt;=A558,1,0),IF('Basic Calculator'!$H$10&gt;=A558,1,0)),1,0),0)</f>
        <v>0</v>
      </c>
    </row>
    <row r="559" spans="1:3" x14ac:dyDescent="0.25">
      <c r="A559" s="1">
        <f t="shared" si="16"/>
        <v>49435</v>
      </c>
      <c r="B559" s="1">
        <f t="shared" si="17"/>
        <v>49448</v>
      </c>
      <c r="C559" s="2">
        <f ca="1">IF(OR(TODAY()&lt;=A559,TODAY()&lt;=B559),IF(IF('Basic Calculator'!$K$5&gt;'Basic Calculator'!$H$10,IF('Basic Calculator'!$K$5&gt;=A559,1,0),IF('Basic Calculator'!$H$10&gt;=A559,1,0)),1,0),0)</f>
        <v>0</v>
      </c>
    </row>
    <row r="560" spans="1:3" x14ac:dyDescent="0.25">
      <c r="A560" s="1">
        <f t="shared" si="16"/>
        <v>49449</v>
      </c>
      <c r="B560" s="1">
        <f t="shared" si="17"/>
        <v>49462</v>
      </c>
      <c r="C560" s="2">
        <f ca="1">IF(OR(TODAY()&lt;=A560,TODAY()&lt;=B560),IF(IF('Basic Calculator'!$K$5&gt;'Basic Calculator'!$H$10,IF('Basic Calculator'!$K$5&gt;=A560,1,0),IF('Basic Calculator'!$H$10&gt;=A560,1,0)),1,0),0)</f>
        <v>0</v>
      </c>
    </row>
    <row r="561" spans="1:3" x14ac:dyDescent="0.25">
      <c r="A561" s="1">
        <f t="shared" si="16"/>
        <v>49463</v>
      </c>
      <c r="B561" s="1">
        <f t="shared" si="17"/>
        <v>49476</v>
      </c>
      <c r="C561" s="2">
        <f ca="1">IF(OR(TODAY()&lt;=A561,TODAY()&lt;=B561),IF(IF('Basic Calculator'!$K$5&gt;'Basic Calculator'!$H$10,IF('Basic Calculator'!$K$5&gt;=A561,1,0),IF('Basic Calculator'!$H$10&gt;=A561,1,0)),1,0),0)</f>
        <v>0</v>
      </c>
    </row>
    <row r="562" spans="1:3" x14ac:dyDescent="0.25">
      <c r="A562" s="1">
        <f t="shared" si="16"/>
        <v>49477</v>
      </c>
      <c r="B562" s="1">
        <f t="shared" si="17"/>
        <v>49490</v>
      </c>
      <c r="C562" s="2">
        <f ca="1">IF(OR(TODAY()&lt;=A562,TODAY()&lt;=B562),IF(IF('Basic Calculator'!$K$5&gt;'Basic Calculator'!$H$10,IF('Basic Calculator'!$K$5&gt;=A562,1,0),IF('Basic Calculator'!$H$10&gt;=A562,1,0)),1,0),0)</f>
        <v>0</v>
      </c>
    </row>
    <row r="563" spans="1:3" x14ac:dyDescent="0.25">
      <c r="A563" s="1">
        <f t="shared" si="16"/>
        <v>49491</v>
      </c>
      <c r="B563" s="1">
        <f t="shared" si="17"/>
        <v>49504</v>
      </c>
      <c r="C563" s="2">
        <f ca="1">IF(OR(TODAY()&lt;=A563,TODAY()&lt;=B563),IF(IF('Basic Calculator'!$K$5&gt;'Basic Calculator'!$H$10,IF('Basic Calculator'!$K$5&gt;=A563,1,0),IF('Basic Calculator'!$H$10&gt;=A563,1,0)),1,0),0)</f>
        <v>0</v>
      </c>
    </row>
    <row r="564" spans="1:3" x14ac:dyDescent="0.25">
      <c r="A564" s="1">
        <f t="shared" si="16"/>
        <v>49505</v>
      </c>
      <c r="B564" s="1">
        <f t="shared" si="17"/>
        <v>49518</v>
      </c>
      <c r="C564" s="2">
        <f ca="1">IF(OR(TODAY()&lt;=A564,TODAY()&lt;=B564),IF(IF('Basic Calculator'!$K$5&gt;'Basic Calculator'!$H$10,IF('Basic Calculator'!$K$5&gt;=A564,1,0),IF('Basic Calculator'!$H$10&gt;=A564,1,0)),1,0),0)</f>
        <v>0</v>
      </c>
    </row>
    <row r="565" spans="1:3" x14ac:dyDescent="0.25">
      <c r="A565" s="1">
        <f t="shared" si="16"/>
        <v>49519</v>
      </c>
      <c r="B565" s="1">
        <f t="shared" si="17"/>
        <v>49532</v>
      </c>
      <c r="C565" s="2">
        <f ca="1">IF(OR(TODAY()&lt;=A565,TODAY()&lt;=B565),IF(IF('Basic Calculator'!$K$5&gt;'Basic Calculator'!$H$10,IF('Basic Calculator'!$K$5&gt;=A565,1,0),IF('Basic Calculator'!$H$10&gt;=A565,1,0)),1,0),0)</f>
        <v>0</v>
      </c>
    </row>
    <row r="566" spans="1:3" x14ac:dyDescent="0.25">
      <c r="A566" s="1">
        <f t="shared" si="16"/>
        <v>49533</v>
      </c>
      <c r="B566" s="1">
        <f t="shared" si="17"/>
        <v>49546</v>
      </c>
      <c r="C566" s="2">
        <f ca="1">IF(OR(TODAY()&lt;=A566,TODAY()&lt;=B566),IF(IF('Basic Calculator'!$K$5&gt;'Basic Calculator'!$H$10,IF('Basic Calculator'!$K$5&gt;=A566,1,0),IF('Basic Calculator'!$H$10&gt;=A566,1,0)),1,0),0)</f>
        <v>0</v>
      </c>
    </row>
    <row r="567" spans="1:3" x14ac:dyDescent="0.25">
      <c r="A567" s="1">
        <f t="shared" si="16"/>
        <v>49547</v>
      </c>
      <c r="B567" s="1">
        <f t="shared" si="17"/>
        <v>49560</v>
      </c>
      <c r="C567" s="2">
        <f ca="1">IF(OR(TODAY()&lt;=A567,TODAY()&lt;=B567),IF(IF('Basic Calculator'!$K$5&gt;'Basic Calculator'!$H$10,IF('Basic Calculator'!$K$5&gt;=A567,1,0),IF('Basic Calculator'!$H$10&gt;=A567,1,0)),1,0),0)</f>
        <v>0</v>
      </c>
    </row>
    <row r="568" spans="1:3" x14ac:dyDescent="0.25">
      <c r="A568" s="1">
        <f t="shared" si="16"/>
        <v>49561</v>
      </c>
      <c r="B568" s="1">
        <f t="shared" si="17"/>
        <v>49574</v>
      </c>
      <c r="C568" s="2">
        <f ca="1">IF(OR(TODAY()&lt;=A568,TODAY()&lt;=B568),IF(IF('Basic Calculator'!$K$5&gt;'Basic Calculator'!$H$10,IF('Basic Calculator'!$K$5&gt;=A568,1,0),IF('Basic Calculator'!$H$10&gt;=A568,1,0)),1,0),0)</f>
        <v>0</v>
      </c>
    </row>
    <row r="569" spans="1:3" x14ac:dyDescent="0.25">
      <c r="A569" s="1">
        <f t="shared" si="16"/>
        <v>49575</v>
      </c>
      <c r="B569" s="1">
        <f t="shared" si="17"/>
        <v>49588</v>
      </c>
      <c r="C569" s="2">
        <f ca="1">IF(OR(TODAY()&lt;=A569,TODAY()&lt;=B569),IF(IF('Basic Calculator'!$K$5&gt;'Basic Calculator'!$H$10,IF('Basic Calculator'!$K$5&gt;=A569,1,0),IF('Basic Calculator'!$H$10&gt;=A569,1,0)),1,0),0)</f>
        <v>0</v>
      </c>
    </row>
    <row r="570" spans="1:3" x14ac:dyDescent="0.25">
      <c r="A570" s="1">
        <f t="shared" si="16"/>
        <v>49589</v>
      </c>
      <c r="B570" s="1">
        <f t="shared" si="17"/>
        <v>49602</v>
      </c>
      <c r="C570" s="2">
        <f ca="1">IF(OR(TODAY()&lt;=A570,TODAY()&lt;=B570),IF(IF('Basic Calculator'!$K$5&gt;'Basic Calculator'!$H$10,IF('Basic Calculator'!$K$5&gt;=A570,1,0),IF('Basic Calculator'!$H$10&gt;=A570,1,0)),1,0),0)</f>
        <v>0</v>
      </c>
    </row>
    <row r="571" spans="1:3" x14ac:dyDescent="0.25">
      <c r="A571" s="1">
        <f t="shared" si="16"/>
        <v>49603</v>
      </c>
      <c r="B571" s="1">
        <f t="shared" si="17"/>
        <v>49616</v>
      </c>
      <c r="C571" s="2">
        <f ca="1">IF(OR(TODAY()&lt;=A571,TODAY()&lt;=B571),IF(IF('Basic Calculator'!$K$5&gt;'Basic Calculator'!$H$10,IF('Basic Calculator'!$K$5&gt;=A571,1,0),IF('Basic Calculator'!$H$10&gt;=A571,1,0)),1,0),0)</f>
        <v>0</v>
      </c>
    </row>
    <row r="572" spans="1:3" x14ac:dyDescent="0.25">
      <c r="A572" s="1">
        <f t="shared" si="16"/>
        <v>49617</v>
      </c>
      <c r="B572" s="1">
        <f t="shared" si="17"/>
        <v>49630</v>
      </c>
      <c r="C572" s="2">
        <f ca="1">IF(OR(TODAY()&lt;=A572,TODAY()&lt;=B572),IF(IF('Basic Calculator'!$K$5&gt;'Basic Calculator'!$H$10,IF('Basic Calculator'!$K$5&gt;=A572,1,0),IF('Basic Calculator'!$H$10&gt;=A572,1,0)),1,0),0)</f>
        <v>0</v>
      </c>
    </row>
    <row r="573" spans="1:3" x14ac:dyDescent="0.25">
      <c r="A573" s="1">
        <f t="shared" si="16"/>
        <v>49631</v>
      </c>
      <c r="B573" s="1">
        <f t="shared" si="17"/>
        <v>49644</v>
      </c>
      <c r="C573" s="2">
        <f ca="1">IF(OR(TODAY()&lt;=A573,TODAY()&lt;=B573),IF(IF('Basic Calculator'!$K$5&gt;'Basic Calculator'!$H$10,IF('Basic Calculator'!$K$5&gt;=A573,1,0),IF('Basic Calculator'!$H$10&gt;=A573,1,0)),1,0),0)</f>
        <v>0</v>
      </c>
    </row>
    <row r="574" spans="1:3" x14ac:dyDescent="0.25">
      <c r="A574" s="1">
        <f t="shared" si="16"/>
        <v>49645</v>
      </c>
      <c r="B574" s="1">
        <f t="shared" si="17"/>
        <v>49658</v>
      </c>
      <c r="C574" s="2">
        <f ca="1">IF(OR(TODAY()&lt;=A574,TODAY()&lt;=B574),IF(IF('Basic Calculator'!$K$5&gt;'Basic Calculator'!$H$10,IF('Basic Calculator'!$K$5&gt;=A574,1,0),IF('Basic Calculator'!$H$10&gt;=A574,1,0)),1,0),0)</f>
        <v>0</v>
      </c>
    </row>
    <row r="575" spans="1:3" x14ac:dyDescent="0.25">
      <c r="A575" s="1">
        <f t="shared" si="16"/>
        <v>49659</v>
      </c>
      <c r="B575" s="1">
        <f t="shared" si="17"/>
        <v>49672</v>
      </c>
      <c r="C575" s="2">
        <f ca="1">IF(OR(TODAY()&lt;=A575,TODAY()&lt;=B575),IF(IF('Basic Calculator'!$K$5&gt;'Basic Calculator'!$H$10,IF('Basic Calculator'!$K$5&gt;=A575,1,0),IF('Basic Calculator'!$H$10&gt;=A575,1,0)),1,0),0)</f>
        <v>0</v>
      </c>
    </row>
    <row r="576" spans="1:3" x14ac:dyDescent="0.25">
      <c r="A576" s="1">
        <f t="shared" si="16"/>
        <v>49673</v>
      </c>
      <c r="B576" s="1">
        <f t="shared" si="17"/>
        <v>49686</v>
      </c>
      <c r="C576" s="2">
        <f ca="1">IF(OR(TODAY()&lt;=A576,TODAY()&lt;=B576),IF(IF('Basic Calculator'!$K$5&gt;'Basic Calculator'!$H$10,IF('Basic Calculator'!$K$5&gt;=A576,1,0),IF('Basic Calculator'!$H$10&gt;=A576,1,0)),1,0),0)</f>
        <v>0</v>
      </c>
    </row>
    <row r="577" spans="1:3" x14ac:dyDescent="0.25">
      <c r="A577" s="1">
        <f t="shared" si="16"/>
        <v>49687</v>
      </c>
      <c r="B577" s="1">
        <f t="shared" si="17"/>
        <v>49700</v>
      </c>
      <c r="C577" s="2">
        <f ca="1">IF(OR(TODAY()&lt;=A577,TODAY()&lt;=B577),IF(IF('Basic Calculator'!$K$5&gt;'Basic Calculator'!$H$10,IF('Basic Calculator'!$K$5&gt;=A577,1,0),IF('Basic Calculator'!$H$10&gt;=A577,1,0)),1,0),0)</f>
        <v>0</v>
      </c>
    </row>
    <row r="578" spans="1:3" x14ac:dyDescent="0.25">
      <c r="A578" s="1">
        <f t="shared" si="16"/>
        <v>49701</v>
      </c>
      <c r="B578" s="1">
        <f t="shared" si="17"/>
        <v>49714</v>
      </c>
      <c r="C578" s="2">
        <f ca="1">IF(OR(TODAY()&lt;=A578,TODAY()&lt;=B578),IF(IF('Basic Calculator'!$K$5&gt;'Basic Calculator'!$H$10,IF('Basic Calculator'!$K$5&gt;=A578,1,0),IF('Basic Calculator'!$H$10&gt;=A578,1,0)),1,0),0)</f>
        <v>0</v>
      </c>
    </row>
    <row r="579" spans="1:3" x14ac:dyDescent="0.25">
      <c r="A579" s="1">
        <f t="shared" si="16"/>
        <v>49715</v>
      </c>
      <c r="B579" s="1">
        <f t="shared" si="17"/>
        <v>49728</v>
      </c>
      <c r="C579" s="2">
        <f ca="1">IF(OR(TODAY()&lt;=A579,TODAY()&lt;=B579),IF(IF('Basic Calculator'!$K$5&gt;'Basic Calculator'!$H$10,IF('Basic Calculator'!$K$5&gt;=A579,1,0),IF('Basic Calculator'!$H$10&gt;=A579,1,0)),1,0),0)</f>
        <v>0</v>
      </c>
    </row>
    <row r="580" spans="1:3" x14ac:dyDescent="0.25">
      <c r="A580" s="1">
        <f t="shared" si="16"/>
        <v>49729</v>
      </c>
      <c r="B580" s="1">
        <f t="shared" si="17"/>
        <v>49742</v>
      </c>
      <c r="C580" s="2">
        <f ca="1">IF(OR(TODAY()&lt;=A580,TODAY()&lt;=B580),IF(IF('Basic Calculator'!$K$5&gt;'Basic Calculator'!$H$10,IF('Basic Calculator'!$K$5&gt;=A580,1,0),IF('Basic Calculator'!$H$10&gt;=A580,1,0)),1,0),0)</f>
        <v>0</v>
      </c>
    </row>
    <row r="581" spans="1:3" x14ac:dyDescent="0.25">
      <c r="A581" s="1">
        <f t="shared" ref="A581:A644" si="18">B580+1</f>
        <v>49743</v>
      </c>
      <c r="B581" s="1">
        <f t="shared" ref="B581:B644" si="19">A581+13</f>
        <v>49756</v>
      </c>
      <c r="C581" s="2">
        <f ca="1">IF(OR(TODAY()&lt;=A581,TODAY()&lt;=B581),IF(IF('Basic Calculator'!$K$5&gt;'Basic Calculator'!$H$10,IF('Basic Calculator'!$K$5&gt;=A581,1,0),IF('Basic Calculator'!$H$10&gt;=A581,1,0)),1,0),0)</f>
        <v>0</v>
      </c>
    </row>
    <row r="582" spans="1:3" x14ac:dyDescent="0.25">
      <c r="A582" s="1">
        <f t="shared" si="18"/>
        <v>49757</v>
      </c>
      <c r="B582" s="1">
        <f t="shared" si="19"/>
        <v>49770</v>
      </c>
      <c r="C582" s="2">
        <f ca="1">IF(OR(TODAY()&lt;=A582,TODAY()&lt;=B582),IF(IF('Basic Calculator'!$K$5&gt;'Basic Calculator'!$H$10,IF('Basic Calculator'!$K$5&gt;=A582,1,0),IF('Basic Calculator'!$H$10&gt;=A582,1,0)),1,0),0)</f>
        <v>0</v>
      </c>
    </row>
    <row r="583" spans="1:3" x14ac:dyDescent="0.25">
      <c r="A583" s="1">
        <f t="shared" si="18"/>
        <v>49771</v>
      </c>
      <c r="B583" s="1">
        <f t="shared" si="19"/>
        <v>49784</v>
      </c>
      <c r="C583" s="2">
        <f ca="1">IF(OR(TODAY()&lt;=A583,TODAY()&lt;=B583),IF(IF('Basic Calculator'!$K$5&gt;'Basic Calculator'!$H$10,IF('Basic Calculator'!$K$5&gt;=A583,1,0),IF('Basic Calculator'!$H$10&gt;=A583,1,0)),1,0),0)</f>
        <v>0</v>
      </c>
    </row>
    <row r="584" spans="1:3" x14ac:dyDescent="0.25">
      <c r="A584" s="1">
        <f t="shared" si="18"/>
        <v>49785</v>
      </c>
      <c r="B584" s="1">
        <f t="shared" si="19"/>
        <v>49798</v>
      </c>
      <c r="C584" s="2">
        <f ca="1">IF(OR(TODAY()&lt;=A584,TODAY()&lt;=B584),IF(IF('Basic Calculator'!$K$5&gt;'Basic Calculator'!$H$10,IF('Basic Calculator'!$K$5&gt;=A584,1,0),IF('Basic Calculator'!$H$10&gt;=A584,1,0)),1,0),0)</f>
        <v>0</v>
      </c>
    </row>
    <row r="585" spans="1:3" x14ac:dyDescent="0.25">
      <c r="A585" s="1">
        <f t="shared" si="18"/>
        <v>49799</v>
      </c>
      <c r="B585" s="1">
        <f t="shared" si="19"/>
        <v>49812</v>
      </c>
      <c r="C585" s="2">
        <f ca="1">IF(OR(TODAY()&lt;=A585,TODAY()&lt;=B585),IF(IF('Basic Calculator'!$K$5&gt;'Basic Calculator'!$H$10,IF('Basic Calculator'!$K$5&gt;=A585,1,0),IF('Basic Calculator'!$H$10&gt;=A585,1,0)),1,0),0)</f>
        <v>0</v>
      </c>
    </row>
    <row r="586" spans="1:3" x14ac:dyDescent="0.25">
      <c r="A586" s="1">
        <f t="shared" si="18"/>
        <v>49813</v>
      </c>
      <c r="B586" s="1">
        <f t="shared" si="19"/>
        <v>49826</v>
      </c>
      <c r="C586" s="2">
        <f ca="1">IF(OR(TODAY()&lt;=A586,TODAY()&lt;=B586),IF(IF('Basic Calculator'!$K$5&gt;'Basic Calculator'!$H$10,IF('Basic Calculator'!$K$5&gt;=A586,1,0),IF('Basic Calculator'!$H$10&gt;=A586,1,0)),1,0),0)</f>
        <v>0</v>
      </c>
    </row>
    <row r="587" spans="1:3" x14ac:dyDescent="0.25">
      <c r="A587" s="1">
        <f t="shared" si="18"/>
        <v>49827</v>
      </c>
      <c r="B587" s="1">
        <f t="shared" si="19"/>
        <v>49840</v>
      </c>
      <c r="C587" s="2">
        <f ca="1">IF(OR(TODAY()&lt;=A587,TODAY()&lt;=B587),IF(IF('Basic Calculator'!$K$5&gt;'Basic Calculator'!$H$10,IF('Basic Calculator'!$K$5&gt;=A587,1,0),IF('Basic Calculator'!$H$10&gt;=A587,1,0)),1,0),0)</f>
        <v>0</v>
      </c>
    </row>
    <row r="588" spans="1:3" x14ac:dyDescent="0.25">
      <c r="A588" s="1">
        <f t="shared" si="18"/>
        <v>49841</v>
      </c>
      <c r="B588" s="1">
        <f t="shared" si="19"/>
        <v>49854</v>
      </c>
      <c r="C588" s="2">
        <f ca="1">IF(OR(TODAY()&lt;=A588,TODAY()&lt;=B588),IF(IF('Basic Calculator'!$K$5&gt;'Basic Calculator'!$H$10,IF('Basic Calculator'!$K$5&gt;=A588,1,0),IF('Basic Calculator'!$H$10&gt;=A588,1,0)),1,0),0)</f>
        <v>0</v>
      </c>
    </row>
    <row r="589" spans="1:3" x14ac:dyDescent="0.25">
      <c r="A589" s="1">
        <f t="shared" si="18"/>
        <v>49855</v>
      </c>
      <c r="B589" s="1">
        <f t="shared" si="19"/>
        <v>49868</v>
      </c>
      <c r="C589" s="2">
        <f ca="1">IF(OR(TODAY()&lt;=A589,TODAY()&lt;=B589),IF(IF('Basic Calculator'!$K$5&gt;'Basic Calculator'!$H$10,IF('Basic Calculator'!$K$5&gt;=A589,1,0),IF('Basic Calculator'!$H$10&gt;=A589,1,0)),1,0),0)</f>
        <v>0</v>
      </c>
    </row>
    <row r="590" spans="1:3" x14ac:dyDescent="0.25">
      <c r="A590" s="1">
        <f t="shared" si="18"/>
        <v>49869</v>
      </c>
      <c r="B590" s="1">
        <f t="shared" si="19"/>
        <v>49882</v>
      </c>
      <c r="C590" s="2">
        <f ca="1">IF(OR(TODAY()&lt;=A590,TODAY()&lt;=B590),IF(IF('Basic Calculator'!$K$5&gt;'Basic Calculator'!$H$10,IF('Basic Calculator'!$K$5&gt;=A590,1,0),IF('Basic Calculator'!$H$10&gt;=A590,1,0)),1,0),0)</f>
        <v>0</v>
      </c>
    </row>
    <row r="591" spans="1:3" x14ac:dyDescent="0.25">
      <c r="A591" s="1">
        <f t="shared" si="18"/>
        <v>49883</v>
      </c>
      <c r="B591" s="1">
        <f t="shared" si="19"/>
        <v>49896</v>
      </c>
      <c r="C591" s="2">
        <f ca="1">IF(OR(TODAY()&lt;=A591,TODAY()&lt;=B591),IF(IF('Basic Calculator'!$K$5&gt;'Basic Calculator'!$H$10,IF('Basic Calculator'!$K$5&gt;=A591,1,0),IF('Basic Calculator'!$H$10&gt;=A591,1,0)),1,0),0)</f>
        <v>0</v>
      </c>
    </row>
    <row r="592" spans="1:3" x14ac:dyDescent="0.25">
      <c r="A592" s="1">
        <f t="shared" si="18"/>
        <v>49897</v>
      </c>
      <c r="B592" s="1">
        <f t="shared" si="19"/>
        <v>49910</v>
      </c>
      <c r="C592" s="2">
        <f ca="1">IF(OR(TODAY()&lt;=A592,TODAY()&lt;=B592),IF(IF('Basic Calculator'!$K$5&gt;'Basic Calculator'!$H$10,IF('Basic Calculator'!$K$5&gt;=A592,1,0),IF('Basic Calculator'!$H$10&gt;=A592,1,0)),1,0),0)</f>
        <v>0</v>
      </c>
    </row>
    <row r="593" spans="1:3" x14ac:dyDescent="0.25">
      <c r="A593" s="1">
        <f t="shared" si="18"/>
        <v>49911</v>
      </c>
      <c r="B593" s="1">
        <f t="shared" si="19"/>
        <v>49924</v>
      </c>
      <c r="C593" s="2">
        <f ca="1">IF(OR(TODAY()&lt;=A593,TODAY()&lt;=B593),IF(IF('Basic Calculator'!$K$5&gt;'Basic Calculator'!$H$10,IF('Basic Calculator'!$K$5&gt;=A593,1,0),IF('Basic Calculator'!$H$10&gt;=A593,1,0)),1,0),0)</f>
        <v>0</v>
      </c>
    </row>
    <row r="594" spans="1:3" x14ac:dyDescent="0.25">
      <c r="A594" s="1">
        <f t="shared" si="18"/>
        <v>49925</v>
      </c>
      <c r="B594" s="1">
        <f t="shared" si="19"/>
        <v>49938</v>
      </c>
      <c r="C594" s="2">
        <f ca="1">IF(OR(TODAY()&lt;=A594,TODAY()&lt;=B594),IF(IF('Basic Calculator'!$K$5&gt;'Basic Calculator'!$H$10,IF('Basic Calculator'!$K$5&gt;=A594,1,0),IF('Basic Calculator'!$H$10&gt;=A594,1,0)),1,0),0)</f>
        <v>0</v>
      </c>
    </row>
    <row r="595" spans="1:3" x14ac:dyDescent="0.25">
      <c r="A595" s="1">
        <f t="shared" si="18"/>
        <v>49939</v>
      </c>
      <c r="B595" s="1">
        <f t="shared" si="19"/>
        <v>49952</v>
      </c>
      <c r="C595" s="2">
        <f ca="1">IF(OR(TODAY()&lt;=A595,TODAY()&lt;=B595),IF(IF('Basic Calculator'!$K$5&gt;'Basic Calculator'!$H$10,IF('Basic Calculator'!$K$5&gt;=A595,1,0),IF('Basic Calculator'!$H$10&gt;=A595,1,0)),1,0),0)</f>
        <v>0</v>
      </c>
    </row>
    <row r="596" spans="1:3" x14ac:dyDescent="0.25">
      <c r="A596" s="1">
        <f t="shared" si="18"/>
        <v>49953</v>
      </c>
      <c r="B596" s="1">
        <f t="shared" si="19"/>
        <v>49966</v>
      </c>
      <c r="C596" s="2">
        <f ca="1">IF(OR(TODAY()&lt;=A596,TODAY()&lt;=B596),IF(IF('Basic Calculator'!$K$5&gt;'Basic Calculator'!$H$10,IF('Basic Calculator'!$K$5&gt;=A596,1,0),IF('Basic Calculator'!$H$10&gt;=A596,1,0)),1,0),0)</f>
        <v>0</v>
      </c>
    </row>
    <row r="597" spans="1:3" x14ac:dyDescent="0.25">
      <c r="A597" s="1">
        <f t="shared" si="18"/>
        <v>49967</v>
      </c>
      <c r="B597" s="1">
        <f t="shared" si="19"/>
        <v>49980</v>
      </c>
      <c r="C597" s="2">
        <f ca="1">IF(OR(TODAY()&lt;=A597,TODAY()&lt;=B597),IF(IF('Basic Calculator'!$K$5&gt;'Basic Calculator'!$H$10,IF('Basic Calculator'!$K$5&gt;=A597,1,0),IF('Basic Calculator'!$H$10&gt;=A597,1,0)),1,0),0)</f>
        <v>0</v>
      </c>
    </row>
    <row r="598" spans="1:3" x14ac:dyDescent="0.25">
      <c r="A598" s="1">
        <f t="shared" si="18"/>
        <v>49981</v>
      </c>
      <c r="B598" s="1">
        <f t="shared" si="19"/>
        <v>49994</v>
      </c>
      <c r="C598" s="2">
        <f ca="1">IF(OR(TODAY()&lt;=A598,TODAY()&lt;=B598),IF(IF('Basic Calculator'!$K$5&gt;'Basic Calculator'!$H$10,IF('Basic Calculator'!$K$5&gt;=A598,1,0),IF('Basic Calculator'!$H$10&gt;=A598,1,0)),1,0),0)</f>
        <v>0</v>
      </c>
    </row>
    <row r="599" spans="1:3" x14ac:dyDescent="0.25">
      <c r="A599" s="1">
        <f t="shared" si="18"/>
        <v>49995</v>
      </c>
      <c r="B599" s="1">
        <f t="shared" si="19"/>
        <v>50008</v>
      </c>
      <c r="C599" s="2">
        <f ca="1">IF(OR(TODAY()&lt;=A599,TODAY()&lt;=B599),IF(IF('Basic Calculator'!$K$5&gt;'Basic Calculator'!$H$10,IF('Basic Calculator'!$K$5&gt;=A599,1,0),IF('Basic Calculator'!$H$10&gt;=A599,1,0)),1,0),0)</f>
        <v>0</v>
      </c>
    </row>
    <row r="600" spans="1:3" x14ac:dyDescent="0.25">
      <c r="A600" s="1">
        <f t="shared" si="18"/>
        <v>50009</v>
      </c>
      <c r="B600" s="1">
        <f t="shared" si="19"/>
        <v>50022</v>
      </c>
      <c r="C600" s="2">
        <f ca="1">IF(OR(TODAY()&lt;=A600,TODAY()&lt;=B600),IF(IF('Basic Calculator'!$K$5&gt;'Basic Calculator'!$H$10,IF('Basic Calculator'!$K$5&gt;=A600,1,0),IF('Basic Calculator'!$H$10&gt;=A600,1,0)),1,0),0)</f>
        <v>0</v>
      </c>
    </row>
    <row r="601" spans="1:3" x14ac:dyDescent="0.25">
      <c r="A601" s="1">
        <f t="shared" si="18"/>
        <v>50023</v>
      </c>
      <c r="B601" s="1">
        <f t="shared" si="19"/>
        <v>50036</v>
      </c>
      <c r="C601" s="2">
        <f ca="1">IF(OR(TODAY()&lt;=A601,TODAY()&lt;=B601),IF(IF('Basic Calculator'!$K$5&gt;'Basic Calculator'!$H$10,IF('Basic Calculator'!$K$5&gt;=A601,1,0),IF('Basic Calculator'!$H$10&gt;=A601,1,0)),1,0),0)</f>
        <v>0</v>
      </c>
    </row>
    <row r="602" spans="1:3" x14ac:dyDescent="0.25">
      <c r="A602" s="1">
        <f t="shared" si="18"/>
        <v>50037</v>
      </c>
      <c r="B602" s="1">
        <f t="shared" si="19"/>
        <v>50050</v>
      </c>
      <c r="C602" s="2">
        <f ca="1">IF(OR(TODAY()&lt;=A602,TODAY()&lt;=B602),IF(IF('Basic Calculator'!$K$5&gt;'Basic Calculator'!$H$10,IF('Basic Calculator'!$K$5&gt;=A602,1,0),IF('Basic Calculator'!$H$10&gt;=A602,1,0)),1,0),0)</f>
        <v>0</v>
      </c>
    </row>
    <row r="603" spans="1:3" x14ac:dyDescent="0.25">
      <c r="A603" s="1">
        <f t="shared" si="18"/>
        <v>50051</v>
      </c>
      <c r="B603" s="1">
        <f t="shared" si="19"/>
        <v>50064</v>
      </c>
      <c r="C603" s="2">
        <f ca="1">IF(OR(TODAY()&lt;=A603,TODAY()&lt;=B603),IF(IF('Basic Calculator'!$K$5&gt;'Basic Calculator'!$H$10,IF('Basic Calculator'!$K$5&gt;=A603,1,0),IF('Basic Calculator'!$H$10&gt;=A603,1,0)),1,0),0)</f>
        <v>0</v>
      </c>
    </row>
    <row r="604" spans="1:3" x14ac:dyDescent="0.25">
      <c r="A604" s="1">
        <f t="shared" si="18"/>
        <v>50065</v>
      </c>
      <c r="B604" s="1">
        <f t="shared" si="19"/>
        <v>50078</v>
      </c>
      <c r="C604" s="2">
        <f ca="1">IF(OR(TODAY()&lt;=A604,TODAY()&lt;=B604),IF(IF('Basic Calculator'!$K$5&gt;'Basic Calculator'!$H$10,IF('Basic Calculator'!$K$5&gt;=A604,1,0),IF('Basic Calculator'!$H$10&gt;=A604,1,0)),1,0),0)</f>
        <v>0</v>
      </c>
    </row>
    <row r="605" spans="1:3" x14ac:dyDescent="0.25">
      <c r="A605" s="1">
        <f t="shared" si="18"/>
        <v>50079</v>
      </c>
      <c r="B605" s="1">
        <f t="shared" si="19"/>
        <v>50092</v>
      </c>
      <c r="C605" s="2">
        <f ca="1">IF(OR(TODAY()&lt;=A605,TODAY()&lt;=B605),IF(IF('Basic Calculator'!$K$5&gt;'Basic Calculator'!$H$10,IF('Basic Calculator'!$K$5&gt;=A605,1,0),IF('Basic Calculator'!$H$10&gt;=A605,1,0)),1,0),0)</f>
        <v>0</v>
      </c>
    </row>
    <row r="606" spans="1:3" x14ac:dyDescent="0.25">
      <c r="A606" s="1">
        <f t="shared" si="18"/>
        <v>50093</v>
      </c>
      <c r="B606" s="1">
        <f t="shared" si="19"/>
        <v>50106</v>
      </c>
      <c r="C606" s="2">
        <f ca="1">IF(OR(TODAY()&lt;=A606,TODAY()&lt;=B606),IF(IF('Basic Calculator'!$K$5&gt;'Basic Calculator'!$H$10,IF('Basic Calculator'!$K$5&gt;=A606,1,0),IF('Basic Calculator'!$H$10&gt;=A606,1,0)),1,0),0)</f>
        <v>0</v>
      </c>
    </row>
    <row r="607" spans="1:3" x14ac:dyDescent="0.25">
      <c r="A607" s="1">
        <f t="shared" si="18"/>
        <v>50107</v>
      </c>
      <c r="B607" s="1">
        <f t="shared" si="19"/>
        <v>50120</v>
      </c>
      <c r="C607" s="2">
        <f ca="1">IF(OR(TODAY()&lt;=A607,TODAY()&lt;=B607),IF(IF('Basic Calculator'!$K$5&gt;'Basic Calculator'!$H$10,IF('Basic Calculator'!$K$5&gt;=A607,1,0),IF('Basic Calculator'!$H$10&gt;=A607,1,0)),1,0),0)</f>
        <v>0</v>
      </c>
    </row>
    <row r="608" spans="1:3" x14ac:dyDescent="0.25">
      <c r="A608" s="1">
        <f t="shared" si="18"/>
        <v>50121</v>
      </c>
      <c r="B608" s="1">
        <f t="shared" si="19"/>
        <v>50134</v>
      </c>
      <c r="C608" s="2">
        <f ca="1">IF(OR(TODAY()&lt;=A608,TODAY()&lt;=B608),IF(IF('Basic Calculator'!$K$5&gt;'Basic Calculator'!$H$10,IF('Basic Calculator'!$K$5&gt;=A608,1,0),IF('Basic Calculator'!$H$10&gt;=A608,1,0)),1,0),0)</f>
        <v>0</v>
      </c>
    </row>
    <row r="609" spans="1:3" x14ac:dyDescent="0.25">
      <c r="A609" s="1">
        <f t="shared" si="18"/>
        <v>50135</v>
      </c>
      <c r="B609" s="1">
        <f t="shared" si="19"/>
        <v>50148</v>
      </c>
      <c r="C609" s="2">
        <f ca="1">IF(OR(TODAY()&lt;=A609,TODAY()&lt;=B609),IF(IF('Basic Calculator'!$K$5&gt;'Basic Calculator'!$H$10,IF('Basic Calculator'!$K$5&gt;=A609,1,0),IF('Basic Calculator'!$H$10&gt;=A609,1,0)),1,0),0)</f>
        <v>0</v>
      </c>
    </row>
    <row r="610" spans="1:3" x14ac:dyDescent="0.25">
      <c r="A610" s="1">
        <f t="shared" si="18"/>
        <v>50149</v>
      </c>
      <c r="B610" s="1">
        <f t="shared" si="19"/>
        <v>50162</v>
      </c>
      <c r="C610" s="2">
        <f ca="1">IF(OR(TODAY()&lt;=A610,TODAY()&lt;=B610),IF(IF('Basic Calculator'!$K$5&gt;'Basic Calculator'!$H$10,IF('Basic Calculator'!$K$5&gt;=A610,1,0),IF('Basic Calculator'!$H$10&gt;=A610,1,0)),1,0),0)</f>
        <v>0</v>
      </c>
    </row>
    <row r="611" spans="1:3" x14ac:dyDescent="0.25">
      <c r="A611" s="1">
        <f t="shared" si="18"/>
        <v>50163</v>
      </c>
      <c r="B611" s="1">
        <f t="shared" si="19"/>
        <v>50176</v>
      </c>
      <c r="C611" s="2">
        <f ca="1">IF(OR(TODAY()&lt;=A611,TODAY()&lt;=B611),IF(IF('Basic Calculator'!$K$5&gt;'Basic Calculator'!$H$10,IF('Basic Calculator'!$K$5&gt;=A611,1,0),IF('Basic Calculator'!$H$10&gt;=A611,1,0)),1,0),0)</f>
        <v>0</v>
      </c>
    </row>
    <row r="612" spans="1:3" x14ac:dyDescent="0.25">
      <c r="A612" s="1">
        <f t="shared" si="18"/>
        <v>50177</v>
      </c>
      <c r="B612" s="1">
        <f t="shared" si="19"/>
        <v>50190</v>
      </c>
      <c r="C612" s="2">
        <f ca="1">IF(OR(TODAY()&lt;=A612,TODAY()&lt;=B612),IF(IF('Basic Calculator'!$K$5&gt;'Basic Calculator'!$H$10,IF('Basic Calculator'!$K$5&gt;=A612,1,0),IF('Basic Calculator'!$H$10&gt;=A612,1,0)),1,0),0)</f>
        <v>0</v>
      </c>
    </row>
    <row r="613" spans="1:3" x14ac:dyDescent="0.25">
      <c r="A613" s="1">
        <f t="shared" si="18"/>
        <v>50191</v>
      </c>
      <c r="B613" s="1">
        <f t="shared" si="19"/>
        <v>50204</v>
      </c>
      <c r="C613" s="2">
        <f ca="1">IF(OR(TODAY()&lt;=A613,TODAY()&lt;=B613),IF(IF('Basic Calculator'!$K$5&gt;'Basic Calculator'!$H$10,IF('Basic Calculator'!$K$5&gt;=A613,1,0),IF('Basic Calculator'!$H$10&gt;=A613,1,0)),1,0),0)</f>
        <v>0</v>
      </c>
    </row>
    <row r="614" spans="1:3" x14ac:dyDescent="0.25">
      <c r="A614" s="1">
        <f t="shared" si="18"/>
        <v>50205</v>
      </c>
      <c r="B614" s="1">
        <f t="shared" si="19"/>
        <v>50218</v>
      </c>
      <c r="C614" s="2">
        <f ca="1">IF(OR(TODAY()&lt;=A614,TODAY()&lt;=B614),IF(IF('Basic Calculator'!$K$5&gt;'Basic Calculator'!$H$10,IF('Basic Calculator'!$K$5&gt;=A614,1,0),IF('Basic Calculator'!$H$10&gt;=A614,1,0)),1,0),0)</f>
        <v>0</v>
      </c>
    </row>
    <row r="615" spans="1:3" x14ac:dyDescent="0.25">
      <c r="A615" s="1">
        <f t="shared" si="18"/>
        <v>50219</v>
      </c>
      <c r="B615" s="1">
        <f t="shared" si="19"/>
        <v>50232</v>
      </c>
      <c r="C615" s="2">
        <f ca="1">IF(OR(TODAY()&lt;=A615,TODAY()&lt;=B615),IF(IF('Basic Calculator'!$K$5&gt;'Basic Calculator'!$H$10,IF('Basic Calculator'!$K$5&gt;=A615,1,0),IF('Basic Calculator'!$H$10&gt;=A615,1,0)),1,0),0)</f>
        <v>0</v>
      </c>
    </row>
    <row r="616" spans="1:3" x14ac:dyDescent="0.25">
      <c r="A616" s="1">
        <f t="shared" si="18"/>
        <v>50233</v>
      </c>
      <c r="B616" s="1">
        <f t="shared" si="19"/>
        <v>50246</v>
      </c>
      <c r="C616" s="2">
        <f ca="1">IF(OR(TODAY()&lt;=A616,TODAY()&lt;=B616),IF(IF('Basic Calculator'!$K$5&gt;'Basic Calculator'!$H$10,IF('Basic Calculator'!$K$5&gt;=A616,1,0),IF('Basic Calculator'!$H$10&gt;=A616,1,0)),1,0),0)</f>
        <v>0</v>
      </c>
    </row>
    <row r="617" spans="1:3" x14ac:dyDescent="0.25">
      <c r="A617" s="1">
        <f t="shared" si="18"/>
        <v>50247</v>
      </c>
      <c r="B617" s="1">
        <f t="shared" si="19"/>
        <v>50260</v>
      </c>
      <c r="C617" s="2">
        <f ca="1">IF(OR(TODAY()&lt;=A617,TODAY()&lt;=B617),IF(IF('Basic Calculator'!$K$5&gt;'Basic Calculator'!$H$10,IF('Basic Calculator'!$K$5&gt;=A617,1,0),IF('Basic Calculator'!$H$10&gt;=A617,1,0)),1,0),0)</f>
        <v>0</v>
      </c>
    </row>
    <row r="618" spans="1:3" x14ac:dyDescent="0.25">
      <c r="A618" s="1">
        <f t="shared" si="18"/>
        <v>50261</v>
      </c>
      <c r="B618" s="1">
        <f t="shared" si="19"/>
        <v>50274</v>
      </c>
      <c r="C618" s="2">
        <f ca="1">IF(OR(TODAY()&lt;=A618,TODAY()&lt;=B618),IF(IF('Basic Calculator'!$K$5&gt;'Basic Calculator'!$H$10,IF('Basic Calculator'!$K$5&gt;=A618,1,0),IF('Basic Calculator'!$H$10&gt;=A618,1,0)),1,0),0)</f>
        <v>0</v>
      </c>
    </row>
    <row r="619" spans="1:3" x14ac:dyDescent="0.25">
      <c r="A619" s="1">
        <f t="shared" si="18"/>
        <v>50275</v>
      </c>
      <c r="B619" s="1">
        <f t="shared" si="19"/>
        <v>50288</v>
      </c>
      <c r="C619" s="2">
        <f ca="1">IF(OR(TODAY()&lt;=A619,TODAY()&lt;=B619),IF(IF('Basic Calculator'!$K$5&gt;'Basic Calculator'!$H$10,IF('Basic Calculator'!$K$5&gt;=A619,1,0),IF('Basic Calculator'!$H$10&gt;=A619,1,0)),1,0),0)</f>
        <v>0</v>
      </c>
    </row>
    <row r="620" spans="1:3" x14ac:dyDescent="0.25">
      <c r="A620" s="1">
        <f t="shared" si="18"/>
        <v>50289</v>
      </c>
      <c r="B620" s="1">
        <f t="shared" si="19"/>
        <v>50302</v>
      </c>
      <c r="C620" s="2">
        <f ca="1">IF(OR(TODAY()&lt;=A620,TODAY()&lt;=B620),IF(IF('Basic Calculator'!$K$5&gt;'Basic Calculator'!$H$10,IF('Basic Calculator'!$K$5&gt;=A620,1,0),IF('Basic Calculator'!$H$10&gt;=A620,1,0)),1,0),0)</f>
        <v>0</v>
      </c>
    </row>
    <row r="621" spans="1:3" x14ac:dyDescent="0.25">
      <c r="A621" s="1">
        <f t="shared" si="18"/>
        <v>50303</v>
      </c>
      <c r="B621" s="1">
        <f t="shared" si="19"/>
        <v>50316</v>
      </c>
      <c r="C621" s="2">
        <f ca="1">IF(OR(TODAY()&lt;=A621,TODAY()&lt;=B621),IF(IF('Basic Calculator'!$K$5&gt;'Basic Calculator'!$H$10,IF('Basic Calculator'!$K$5&gt;=A621,1,0),IF('Basic Calculator'!$H$10&gt;=A621,1,0)),1,0),0)</f>
        <v>0</v>
      </c>
    </row>
    <row r="622" spans="1:3" x14ac:dyDescent="0.25">
      <c r="A622" s="1">
        <f t="shared" si="18"/>
        <v>50317</v>
      </c>
      <c r="B622" s="1">
        <f t="shared" si="19"/>
        <v>50330</v>
      </c>
      <c r="C622" s="2">
        <f ca="1">IF(OR(TODAY()&lt;=A622,TODAY()&lt;=B622),IF(IF('Basic Calculator'!$K$5&gt;'Basic Calculator'!$H$10,IF('Basic Calculator'!$K$5&gt;=A622,1,0),IF('Basic Calculator'!$H$10&gt;=A622,1,0)),1,0),0)</f>
        <v>0</v>
      </c>
    </row>
    <row r="623" spans="1:3" x14ac:dyDescent="0.25">
      <c r="A623" s="1">
        <f t="shared" si="18"/>
        <v>50331</v>
      </c>
      <c r="B623" s="1">
        <f t="shared" si="19"/>
        <v>50344</v>
      </c>
      <c r="C623" s="2">
        <f ca="1">IF(OR(TODAY()&lt;=A623,TODAY()&lt;=B623),IF(IF('Basic Calculator'!$K$5&gt;'Basic Calculator'!$H$10,IF('Basic Calculator'!$K$5&gt;=A623,1,0),IF('Basic Calculator'!$H$10&gt;=A623,1,0)),1,0),0)</f>
        <v>0</v>
      </c>
    </row>
    <row r="624" spans="1:3" x14ac:dyDescent="0.25">
      <c r="A624" s="1">
        <f t="shared" si="18"/>
        <v>50345</v>
      </c>
      <c r="B624" s="1">
        <f t="shared" si="19"/>
        <v>50358</v>
      </c>
      <c r="C624" s="2">
        <f ca="1">IF(OR(TODAY()&lt;=A624,TODAY()&lt;=B624),IF(IF('Basic Calculator'!$K$5&gt;'Basic Calculator'!$H$10,IF('Basic Calculator'!$K$5&gt;=A624,1,0),IF('Basic Calculator'!$H$10&gt;=A624,1,0)),1,0),0)</f>
        <v>0</v>
      </c>
    </row>
    <row r="625" spans="1:3" x14ac:dyDescent="0.25">
      <c r="A625" s="1">
        <f t="shared" si="18"/>
        <v>50359</v>
      </c>
      <c r="B625" s="1">
        <f t="shared" si="19"/>
        <v>50372</v>
      </c>
      <c r="C625" s="2">
        <f ca="1">IF(OR(TODAY()&lt;=A625,TODAY()&lt;=B625),IF(IF('Basic Calculator'!$K$5&gt;'Basic Calculator'!$H$10,IF('Basic Calculator'!$K$5&gt;=A625,1,0),IF('Basic Calculator'!$H$10&gt;=A625,1,0)),1,0),0)</f>
        <v>0</v>
      </c>
    </row>
    <row r="626" spans="1:3" x14ac:dyDescent="0.25">
      <c r="A626" s="1">
        <f t="shared" si="18"/>
        <v>50373</v>
      </c>
      <c r="B626" s="1">
        <f t="shared" si="19"/>
        <v>50386</v>
      </c>
      <c r="C626" s="2">
        <f ca="1">IF(OR(TODAY()&lt;=A626,TODAY()&lt;=B626),IF(IF('Basic Calculator'!$K$5&gt;'Basic Calculator'!$H$10,IF('Basic Calculator'!$K$5&gt;=A626,1,0),IF('Basic Calculator'!$H$10&gt;=A626,1,0)),1,0),0)</f>
        <v>0</v>
      </c>
    </row>
    <row r="627" spans="1:3" x14ac:dyDescent="0.25">
      <c r="A627" s="1">
        <f t="shared" si="18"/>
        <v>50387</v>
      </c>
      <c r="B627" s="1">
        <f t="shared" si="19"/>
        <v>50400</v>
      </c>
      <c r="C627" s="2">
        <f ca="1">IF(OR(TODAY()&lt;=A627,TODAY()&lt;=B627),IF(IF('Basic Calculator'!$K$5&gt;'Basic Calculator'!$H$10,IF('Basic Calculator'!$K$5&gt;=A627,1,0),IF('Basic Calculator'!$H$10&gt;=A627,1,0)),1,0),0)</f>
        <v>0</v>
      </c>
    </row>
    <row r="628" spans="1:3" x14ac:dyDescent="0.25">
      <c r="A628" s="1">
        <f t="shared" si="18"/>
        <v>50401</v>
      </c>
      <c r="B628" s="1">
        <f t="shared" si="19"/>
        <v>50414</v>
      </c>
      <c r="C628" s="2">
        <f ca="1">IF(OR(TODAY()&lt;=A628,TODAY()&lt;=B628),IF(IF('Basic Calculator'!$K$5&gt;'Basic Calculator'!$H$10,IF('Basic Calculator'!$K$5&gt;=A628,1,0),IF('Basic Calculator'!$H$10&gt;=A628,1,0)),1,0),0)</f>
        <v>0</v>
      </c>
    </row>
    <row r="629" spans="1:3" x14ac:dyDescent="0.25">
      <c r="A629" s="1">
        <f t="shared" si="18"/>
        <v>50415</v>
      </c>
      <c r="B629" s="1">
        <f t="shared" si="19"/>
        <v>50428</v>
      </c>
      <c r="C629" s="2">
        <f ca="1">IF(OR(TODAY()&lt;=A629,TODAY()&lt;=B629),IF(IF('Basic Calculator'!$K$5&gt;'Basic Calculator'!$H$10,IF('Basic Calculator'!$K$5&gt;=A629,1,0),IF('Basic Calculator'!$H$10&gt;=A629,1,0)),1,0),0)</f>
        <v>0</v>
      </c>
    </row>
    <row r="630" spans="1:3" x14ac:dyDescent="0.25">
      <c r="A630" s="1">
        <f t="shared" si="18"/>
        <v>50429</v>
      </c>
      <c r="B630" s="1">
        <f t="shared" si="19"/>
        <v>50442</v>
      </c>
      <c r="C630" s="2">
        <f ca="1">IF(OR(TODAY()&lt;=A630,TODAY()&lt;=B630),IF(IF('Basic Calculator'!$K$5&gt;'Basic Calculator'!$H$10,IF('Basic Calculator'!$K$5&gt;=A630,1,0),IF('Basic Calculator'!$H$10&gt;=A630,1,0)),1,0),0)</f>
        <v>0</v>
      </c>
    </row>
    <row r="631" spans="1:3" x14ac:dyDescent="0.25">
      <c r="A631" s="1">
        <f t="shared" si="18"/>
        <v>50443</v>
      </c>
      <c r="B631" s="1">
        <f t="shared" si="19"/>
        <v>50456</v>
      </c>
      <c r="C631" s="2">
        <f ca="1">IF(OR(TODAY()&lt;=A631,TODAY()&lt;=B631),IF(IF('Basic Calculator'!$K$5&gt;'Basic Calculator'!$H$10,IF('Basic Calculator'!$K$5&gt;=A631,1,0),IF('Basic Calculator'!$H$10&gt;=A631,1,0)),1,0),0)</f>
        <v>0</v>
      </c>
    </row>
    <row r="632" spans="1:3" x14ac:dyDescent="0.25">
      <c r="A632" s="1">
        <f t="shared" si="18"/>
        <v>50457</v>
      </c>
      <c r="B632" s="1">
        <f t="shared" si="19"/>
        <v>50470</v>
      </c>
      <c r="C632" s="2">
        <f ca="1">IF(OR(TODAY()&lt;=A632,TODAY()&lt;=B632),IF(IF('Basic Calculator'!$K$5&gt;'Basic Calculator'!$H$10,IF('Basic Calculator'!$K$5&gt;=A632,1,0),IF('Basic Calculator'!$H$10&gt;=A632,1,0)),1,0),0)</f>
        <v>0</v>
      </c>
    </row>
    <row r="633" spans="1:3" x14ac:dyDescent="0.25">
      <c r="A633" s="1">
        <f t="shared" si="18"/>
        <v>50471</v>
      </c>
      <c r="B633" s="1">
        <f t="shared" si="19"/>
        <v>50484</v>
      </c>
      <c r="C633" s="2">
        <f ca="1">IF(OR(TODAY()&lt;=A633,TODAY()&lt;=B633),IF(IF('Basic Calculator'!$K$5&gt;'Basic Calculator'!$H$10,IF('Basic Calculator'!$K$5&gt;=A633,1,0),IF('Basic Calculator'!$H$10&gt;=A633,1,0)),1,0),0)</f>
        <v>0</v>
      </c>
    </row>
    <row r="634" spans="1:3" x14ac:dyDescent="0.25">
      <c r="A634" s="1">
        <f t="shared" si="18"/>
        <v>50485</v>
      </c>
      <c r="B634" s="1">
        <f t="shared" si="19"/>
        <v>50498</v>
      </c>
      <c r="C634" s="2">
        <f ca="1">IF(OR(TODAY()&lt;=A634,TODAY()&lt;=B634),IF(IF('Basic Calculator'!$K$5&gt;'Basic Calculator'!$H$10,IF('Basic Calculator'!$K$5&gt;=A634,1,0),IF('Basic Calculator'!$H$10&gt;=A634,1,0)),1,0),0)</f>
        <v>0</v>
      </c>
    </row>
    <row r="635" spans="1:3" x14ac:dyDescent="0.25">
      <c r="A635" s="1">
        <f t="shared" si="18"/>
        <v>50499</v>
      </c>
      <c r="B635" s="1">
        <f t="shared" si="19"/>
        <v>50512</v>
      </c>
      <c r="C635" s="2">
        <f ca="1">IF(OR(TODAY()&lt;=A635,TODAY()&lt;=B635),IF(IF('Basic Calculator'!$K$5&gt;'Basic Calculator'!$H$10,IF('Basic Calculator'!$K$5&gt;=A635,1,0),IF('Basic Calculator'!$H$10&gt;=A635,1,0)),1,0),0)</f>
        <v>0</v>
      </c>
    </row>
    <row r="636" spans="1:3" x14ac:dyDescent="0.25">
      <c r="A636" s="1">
        <f t="shared" si="18"/>
        <v>50513</v>
      </c>
      <c r="B636" s="1">
        <f t="shared" si="19"/>
        <v>50526</v>
      </c>
      <c r="C636" s="2">
        <f ca="1">IF(OR(TODAY()&lt;=A636,TODAY()&lt;=B636),IF(IF('Basic Calculator'!$K$5&gt;'Basic Calculator'!$H$10,IF('Basic Calculator'!$K$5&gt;=A636,1,0),IF('Basic Calculator'!$H$10&gt;=A636,1,0)),1,0),0)</f>
        <v>0</v>
      </c>
    </row>
    <row r="637" spans="1:3" x14ac:dyDescent="0.25">
      <c r="A637" s="1">
        <f t="shared" si="18"/>
        <v>50527</v>
      </c>
      <c r="B637" s="1">
        <f t="shared" si="19"/>
        <v>50540</v>
      </c>
      <c r="C637" s="2">
        <f ca="1">IF(OR(TODAY()&lt;=A637,TODAY()&lt;=B637),IF(IF('Basic Calculator'!$K$5&gt;'Basic Calculator'!$H$10,IF('Basic Calculator'!$K$5&gt;=A637,1,0),IF('Basic Calculator'!$H$10&gt;=A637,1,0)),1,0),0)</f>
        <v>0</v>
      </c>
    </row>
    <row r="638" spans="1:3" x14ac:dyDescent="0.25">
      <c r="A638" s="1">
        <f t="shared" si="18"/>
        <v>50541</v>
      </c>
      <c r="B638" s="1">
        <f t="shared" si="19"/>
        <v>50554</v>
      </c>
      <c r="C638" s="2">
        <f ca="1">IF(OR(TODAY()&lt;=A638,TODAY()&lt;=B638),IF(IF('Basic Calculator'!$K$5&gt;'Basic Calculator'!$H$10,IF('Basic Calculator'!$K$5&gt;=A638,1,0),IF('Basic Calculator'!$H$10&gt;=A638,1,0)),1,0),0)</f>
        <v>0</v>
      </c>
    </row>
    <row r="639" spans="1:3" x14ac:dyDescent="0.25">
      <c r="A639" s="1">
        <f t="shared" si="18"/>
        <v>50555</v>
      </c>
      <c r="B639" s="1">
        <f t="shared" si="19"/>
        <v>50568</v>
      </c>
      <c r="C639" s="2">
        <f ca="1">IF(OR(TODAY()&lt;=A639,TODAY()&lt;=B639),IF(IF('Basic Calculator'!$K$5&gt;'Basic Calculator'!$H$10,IF('Basic Calculator'!$K$5&gt;=A639,1,0),IF('Basic Calculator'!$H$10&gt;=A639,1,0)),1,0),0)</f>
        <v>0</v>
      </c>
    </row>
    <row r="640" spans="1:3" x14ac:dyDescent="0.25">
      <c r="A640" s="1">
        <f t="shared" si="18"/>
        <v>50569</v>
      </c>
      <c r="B640" s="1">
        <f t="shared" si="19"/>
        <v>50582</v>
      </c>
      <c r="C640" s="2">
        <f ca="1">IF(OR(TODAY()&lt;=A640,TODAY()&lt;=B640),IF(IF('Basic Calculator'!$K$5&gt;'Basic Calculator'!$H$10,IF('Basic Calculator'!$K$5&gt;=A640,1,0),IF('Basic Calculator'!$H$10&gt;=A640,1,0)),1,0),0)</f>
        <v>0</v>
      </c>
    </row>
    <row r="641" spans="1:3" x14ac:dyDescent="0.25">
      <c r="A641" s="1">
        <f t="shared" si="18"/>
        <v>50583</v>
      </c>
      <c r="B641" s="1">
        <f t="shared" si="19"/>
        <v>50596</v>
      </c>
      <c r="C641" s="2">
        <f ca="1">IF(OR(TODAY()&lt;=A641,TODAY()&lt;=B641),IF(IF('Basic Calculator'!$K$5&gt;'Basic Calculator'!$H$10,IF('Basic Calculator'!$K$5&gt;=A641,1,0),IF('Basic Calculator'!$H$10&gt;=A641,1,0)),1,0),0)</f>
        <v>0</v>
      </c>
    </row>
    <row r="642" spans="1:3" x14ac:dyDescent="0.25">
      <c r="A642" s="1">
        <f t="shared" si="18"/>
        <v>50597</v>
      </c>
      <c r="B642" s="1">
        <f t="shared" si="19"/>
        <v>50610</v>
      </c>
      <c r="C642" s="2">
        <f ca="1">IF(OR(TODAY()&lt;=A642,TODAY()&lt;=B642),IF(IF('Basic Calculator'!$K$5&gt;'Basic Calculator'!$H$10,IF('Basic Calculator'!$K$5&gt;=A642,1,0),IF('Basic Calculator'!$H$10&gt;=A642,1,0)),1,0),0)</f>
        <v>0</v>
      </c>
    </row>
    <row r="643" spans="1:3" x14ac:dyDescent="0.25">
      <c r="A643" s="1">
        <f t="shared" si="18"/>
        <v>50611</v>
      </c>
      <c r="B643" s="1">
        <f t="shared" si="19"/>
        <v>50624</v>
      </c>
      <c r="C643" s="2">
        <f ca="1">IF(OR(TODAY()&lt;=A643,TODAY()&lt;=B643),IF(IF('Basic Calculator'!$K$5&gt;'Basic Calculator'!$H$10,IF('Basic Calculator'!$K$5&gt;=A643,1,0),IF('Basic Calculator'!$H$10&gt;=A643,1,0)),1,0),0)</f>
        <v>0</v>
      </c>
    </row>
    <row r="644" spans="1:3" x14ac:dyDescent="0.25">
      <c r="A644" s="1">
        <f t="shared" si="18"/>
        <v>50625</v>
      </c>
      <c r="B644" s="1">
        <f t="shared" si="19"/>
        <v>50638</v>
      </c>
      <c r="C644" s="2">
        <f ca="1">IF(OR(TODAY()&lt;=A644,TODAY()&lt;=B644),IF(IF('Basic Calculator'!$K$5&gt;'Basic Calculator'!$H$10,IF('Basic Calculator'!$K$5&gt;=A644,1,0),IF('Basic Calculator'!$H$10&gt;=A644,1,0)),1,0),0)</f>
        <v>0</v>
      </c>
    </row>
    <row r="645" spans="1:3" x14ac:dyDescent="0.25">
      <c r="A645" s="1">
        <f t="shared" ref="A645:A708" si="20">B644+1</f>
        <v>50639</v>
      </c>
      <c r="B645" s="1">
        <f t="shared" ref="B645:B708" si="21">A645+13</f>
        <v>50652</v>
      </c>
      <c r="C645" s="2">
        <f ca="1">IF(OR(TODAY()&lt;=A645,TODAY()&lt;=B645),IF(IF('Basic Calculator'!$K$5&gt;'Basic Calculator'!$H$10,IF('Basic Calculator'!$K$5&gt;=A645,1,0),IF('Basic Calculator'!$H$10&gt;=A645,1,0)),1,0),0)</f>
        <v>0</v>
      </c>
    </row>
    <row r="646" spans="1:3" x14ac:dyDescent="0.25">
      <c r="A646" s="1">
        <f t="shared" si="20"/>
        <v>50653</v>
      </c>
      <c r="B646" s="1">
        <f t="shared" si="21"/>
        <v>50666</v>
      </c>
      <c r="C646" s="2">
        <f ca="1">IF(OR(TODAY()&lt;=A646,TODAY()&lt;=B646),IF(IF('Basic Calculator'!$K$5&gt;'Basic Calculator'!$H$10,IF('Basic Calculator'!$K$5&gt;=A646,1,0),IF('Basic Calculator'!$H$10&gt;=A646,1,0)),1,0),0)</f>
        <v>0</v>
      </c>
    </row>
    <row r="647" spans="1:3" x14ac:dyDescent="0.25">
      <c r="A647" s="1">
        <f t="shared" si="20"/>
        <v>50667</v>
      </c>
      <c r="B647" s="1">
        <f t="shared" si="21"/>
        <v>50680</v>
      </c>
      <c r="C647" s="2">
        <f ca="1">IF(OR(TODAY()&lt;=A647,TODAY()&lt;=B647),IF(IF('Basic Calculator'!$K$5&gt;'Basic Calculator'!$H$10,IF('Basic Calculator'!$K$5&gt;=A647,1,0),IF('Basic Calculator'!$H$10&gt;=A647,1,0)),1,0),0)</f>
        <v>0</v>
      </c>
    </row>
    <row r="648" spans="1:3" x14ac:dyDescent="0.25">
      <c r="A648" s="1">
        <f t="shared" si="20"/>
        <v>50681</v>
      </c>
      <c r="B648" s="1">
        <f t="shared" si="21"/>
        <v>50694</v>
      </c>
      <c r="C648" s="2">
        <f ca="1">IF(OR(TODAY()&lt;=A648,TODAY()&lt;=B648),IF(IF('Basic Calculator'!$K$5&gt;'Basic Calculator'!$H$10,IF('Basic Calculator'!$K$5&gt;=A648,1,0),IF('Basic Calculator'!$H$10&gt;=A648,1,0)),1,0),0)</f>
        <v>0</v>
      </c>
    </row>
    <row r="649" spans="1:3" x14ac:dyDescent="0.25">
      <c r="A649" s="1">
        <f t="shared" si="20"/>
        <v>50695</v>
      </c>
      <c r="B649" s="1">
        <f t="shared" si="21"/>
        <v>50708</v>
      </c>
      <c r="C649" s="2">
        <f ca="1">IF(OR(TODAY()&lt;=A649,TODAY()&lt;=B649),IF(IF('Basic Calculator'!$K$5&gt;'Basic Calculator'!$H$10,IF('Basic Calculator'!$K$5&gt;=A649,1,0),IF('Basic Calculator'!$H$10&gt;=A649,1,0)),1,0),0)</f>
        <v>0</v>
      </c>
    </row>
    <row r="650" spans="1:3" x14ac:dyDescent="0.25">
      <c r="A650" s="1">
        <f t="shared" si="20"/>
        <v>50709</v>
      </c>
      <c r="B650" s="1">
        <f t="shared" si="21"/>
        <v>50722</v>
      </c>
      <c r="C650" s="2">
        <f ca="1">IF(OR(TODAY()&lt;=A650,TODAY()&lt;=B650),IF(IF('Basic Calculator'!$K$5&gt;'Basic Calculator'!$H$10,IF('Basic Calculator'!$K$5&gt;=A650,1,0),IF('Basic Calculator'!$H$10&gt;=A650,1,0)),1,0),0)</f>
        <v>0</v>
      </c>
    </row>
    <row r="651" spans="1:3" x14ac:dyDescent="0.25">
      <c r="A651" s="1">
        <f t="shared" si="20"/>
        <v>50723</v>
      </c>
      <c r="B651" s="1">
        <f t="shared" si="21"/>
        <v>50736</v>
      </c>
      <c r="C651" s="2">
        <f ca="1">IF(OR(TODAY()&lt;=A651,TODAY()&lt;=B651),IF(IF('Basic Calculator'!$K$5&gt;'Basic Calculator'!$H$10,IF('Basic Calculator'!$K$5&gt;=A651,1,0),IF('Basic Calculator'!$H$10&gt;=A651,1,0)),1,0),0)</f>
        <v>0</v>
      </c>
    </row>
    <row r="652" spans="1:3" x14ac:dyDescent="0.25">
      <c r="A652" s="1">
        <f t="shared" si="20"/>
        <v>50737</v>
      </c>
      <c r="B652" s="1">
        <f t="shared" si="21"/>
        <v>50750</v>
      </c>
      <c r="C652" s="2">
        <f ca="1">IF(OR(TODAY()&lt;=A652,TODAY()&lt;=B652),IF(IF('Basic Calculator'!$K$5&gt;'Basic Calculator'!$H$10,IF('Basic Calculator'!$K$5&gt;=A652,1,0),IF('Basic Calculator'!$H$10&gt;=A652,1,0)),1,0),0)</f>
        <v>0</v>
      </c>
    </row>
    <row r="653" spans="1:3" x14ac:dyDescent="0.25">
      <c r="A653" s="1">
        <f t="shared" si="20"/>
        <v>50751</v>
      </c>
      <c r="B653" s="1">
        <f t="shared" si="21"/>
        <v>50764</v>
      </c>
      <c r="C653" s="2">
        <f ca="1">IF(OR(TODAY()&lt;=A653,TODAY()&lt;=B653),IF(IF('Basic Calculator'!$K$5&gt;'Basic Calculator'!$H$10,IF('Basic Calculator'!$K$5&gt;=A653,1,0),IF('Basic Calculator'!$H$10&gt;=A653,1,0)),1,0),0)</f>
        <v>0</v>
      </c>
    </row>
    <row r="654" spans="1:3" x14ac:dyDescent="0.25">
      <c r="A654" s="1">
        <f t="shared" si="20"/>
        <v>50765</v>
      </c>
      <c r="B654" s="1">
        <f t="shared" si="21"/>
        <v>50778</v>
      </c>
      <c r="C654" s="2">
        <f ca="1">IF(OR(TODAY()&lt;=A654,TODAY()&lt;=B654),IF(IF('Basic Calculator'!$K$5&gt;'Basic Calculator'!$H$10,IF('Basic Calculator'!$K$5&gt;=A654,1,0),IF('Basic Calculator'!$H$10&gt;=A654,1,0)),1,0),0)</f>
        <v>0</v>
      </c>
    </row>
    <row r="655" spans="1:3" x14ac:dyDescent="0.25">
      <c r="A655" s="1">
        <f t="shared" si="20"/>
        <v>50779</v>
      </c>
      <c r="B655" s="1">
        <f t="shared" si="21"/>
        <v>50792</v>
      </c>
      <c r="C655" s="2">
        <f ca="1">IF(OR(TODAY()&lt;=A655,TODAY()&lt;=B655),IF(IF('Basic Calculator'!$K$5&gt;'Basic Calculator'!$H$10,IF('Basic Calculator'!$K$5&gt;=A655,1,0),IF('Basic Calculator'!$H$10&gt;=A655,1,0)),1,0),0)</f>
        <v>0</v>
      </c>
    </row>
    <row r="656" spans="1:3" x14ac:dyDescent="0.25">
      <c r="A656" s="1">
        <f t="shared" si="20"/>
        <v>50793</v>
      </c>
      <c r="B656" s="1">
        <f t="shared" si="21"/>
        <v>50806</v>
      </c>
      <c r="C656" s="2">
        <f ca="1">IF(OR(TODAY()&lt;=A656,TODAY()&lt;=B656),IF(IF('Basic Calculator'!$K$5&gt;'Basic Calculator'!$H$10,IF('Basic Calculator'!$K$5&gt;=A656,1,0),IF('Basic Calculator'!$H$10&gt;=A656,1,0)),1,0),0)</f>
        <v>0</v>
      </c>
    </row>
    <row r="657" spans="1:3" x14ac:dyDescent="0.25">
      <c r="A657" s="1">
        <f t="shared" si="20"/>
        <v>50807</v>
      </c>
      <c r="B657" s="1">
        <f t="shared" si="21"/>
        <v>50820</v>
      </c>
      <c r="C657" s="2">
        <f ca="1">IF(OR(TODAY()&lt;=A657,TODAY()&lt;=B657),IF(IF('Basic Calculator'!$K$5&gt;'Basic Calculator'!$H$10,IF('Basic Calculator'!$K$5&gt;=A657,1,0),IF('Basic Calculator'!$H$10&gt;=A657,1,0)),1,0),0)</f>
        <v>0</v>
      </c>
    </row>
    <row r="658" spans="1:3" x14ac:dyDescent="0.25">
      <c r="A658" s="1">
        <f t="shared" si="20"/>
        <v>50821</v>
      </c>
      <c r="B658" s="1">
        <f t="shared" si="21"/>
        <v>50834</v>
      </c>
      <c r="C658" s="2">
        <f ca="1">IF(OR(TODAY()&lt;=A658,TODAY()&lt;=B658),IF(IF('Basic Calculator'!$K$5&gt;'Basic Calculator'!$H$10,IF('Basic Calculator'!$K$5&gt;=A658,1,0),IF('Basic Calculator'!$H$10&gt;=A658,1,0)),1,0),0)</f>
        <v>0</v>
      </c>
    </row>
    <row r="659" spans="1:3" x14ac:dyDescent="0.25">
      <c r="A659" s="1">
        <f t="shared" si="20"/>
        <v>50835</v>
      </c>
      <c r="B659" s="1">
        <f t="shared" si="21"/>
        <v>50848</v>
      </c>
      <c r="C659" s="2">
        <f ca="1">IF(OR(TODAY()&lt;=A659,TODAY()&lt;=B659),IF(IF('Basic Calculator'!$K$5&gt;'Basic Calculator'!$H$10,IF('Basic Calculator'!$K$5&gt;=A659,1,0),IF('Basic Calculator'!$H$10&gt;=A659,1,0)),1,0),0)</f>
        <v>0</v>
      </c>
    </row>
    <row r="660" spans="1:3" x14ac:dyDescent="0.25">
      <c r="A660" s="1">
        <f t="shared" si="20"/>
        <v>50849</v>
      </c>
      <c r="B660" s="1">
        <f t="shared" si="21"/>
        <v>50862</v>
      </c>
      <c r="C660" s="2">
        <f ca="1">IF(OR(TODAY()&lt;=A660,TODAY()&lt;=B660),IF(IF('Basic Calculator'!$K$5&gt;'Basic Calculator'!$H$10,IF('Basic Calculator'!$K$5&gt;=A660,1,0),IF('Basic Calculator'!$H$10&gt;=A660,1,0)),1,0),0)</f>
        <v>0</v>
      </c>
    </row>
    <row r="661" spans="1:3" x14ac:dyDescent="0.25">
      <c r="A661" s="1">
        <f t="shared" si="20"/>
        <v>50863</v>
      </c>
      <c r="B661" s="1">
        <f t="shared" si="21"/>
        <v>50876</v>
      </c>
      <c r="C661" s="2">
        <f ca="1">IF(OR(TODAY()&lt;=A661,TODAY()&lt;=B661),IF(IF('Basic Calculator'!$K$5&gt;'Basic Calculator'!$H$10,IF('Basic Calculator'!$K$5&gt;=A661,1,0),IF('Basic Calculator'!$H$10&gt;=A661,1,0)),1,0),0)</f>
        <v>0</v>
      </c>
    </row>
    <row r="662" spans="1:3" x14ac:dyDescent="0.25">
      <c r="A662" s="1">
        <f t="shared" si="20"/>
        <v>50877</v>
      </c>
      <c r="B662" s="1">
        <f t="shared" si="21"/>
        <v>50890</v>
      </c>
      <c r="C662" s="2">
        <f ca="1">IF(OR(TODAY()&lt;=A662,TODAY()&lt;=B662),IF(IF('Basic Calculator'!$K$5&gt;'Basic Calculator'!$H$10,IF('Basic Calculator'!$K$5&gt;=A662,1,0),IF('Basic Calculator'!$H$10&gt;=A662,1,0)),1,0),0)</f>
        <v>0</v>
      </c>
    </row>
    <row r="663" spans="1:3" x14ac:dyDescent="0.25">
      <c r="A663" s="1">
        <f t="shared" si="20"/>
        <v>50891</v>
      </c>
      <c r="B663" s="1">
        <f t="shared" si="21"/>
        <v>50904</v>
      </c>
      <c r="C663" s="2">
        <f ca="1">IF(OR(TODAY()&lt;=A663,TODAY()&lt;=B663),IF(IF('Basic Calculator'!$K$5&gt;'Basic Calculator'!$H$10,IF('Basic Calculator'!$K$5&gt;=A663,1,0),IF('Basic Calculator'!$H$10&gt;=A663,1,0)),1,0),0)</f>
        <v>0</v>
      </c>
    </row>
    <row r="664" spans="1:3" x14ac:dyDescent="0.25">
      <c r="A664" s="1">
        <f t="shared" si="20"/>
        <v>50905</v>
      </c>
      <c r="B664" s="1">
        <f t="shared" si="21"/>
        <v>50918</v>
      </c>
      <c r="C664" s="2">
        <f ca="1">IF(OR(TODAY()&lt;=A664,TODAY()&lt;=B664),IF(IF('Basic Calculator'!$K$5&gt;'Basic Calculator'!$H$10,IF('Basic Calculator'!$K$5&gt;=A664,1,0),IF('Basic Calculator'!$H$10&gt;=A664,1,0)),1,0),0)</f>
        <v>0</v>
      </c>
    </row>
    <row r="665" spans="1:3" x14ac:dyDescent="0.25">
      <c r="A665" s="1">
        <f t="shared" si="20"/>
        <v>50919</v>
      </c>
      <c r="B665" s="1">
        <f t="shared" si="21"/>
        <v>50932</v>
      </c>
      <c r="C665" s="2">
        <f ca="1">IF(OR(TODAY()&lt;=A665,TODAY()&lt;=B665),IF(IF('Basic Calculator'!$K$5&gt;'Basic Calculator'!$H$10,IF('Basic Calculator'!$K$5&gt;=A665,1,0),IF('Basic Calculator'!$H$10&gt;=A665,1,0)),1,0),0)</f>
        <v>0</v>
      </c>
    </row>
    <row r="666" spans="1:3" x14ac:dyDescent="0.25">
      <c r="A666" s="1">
        <f t="shared" si="20"/>
        <v>50933</v>
      </c>
      <c r="B666" s="1">
        <f t="shared" si="21"/>
        <v>50946</v>
      </c>
      <c r="C666" s="2">
        <f ca="1">IF(OR(TODAY()&lt;=A666,TODAY()&lt;=B666),IF(IF('Basic Calculator'!$K$5&gt;'Basic Calculator'!$H$10,IF('Basic Calculator'!$K$5&gt;=A666,1,0),IF('Basic Calculator'!$H$10&gt;=A666,1,0)),1,0),0)</f>
        <v>0</v>
      </c>
    </row>
    <row r="667" spans="1:3" x14ac:dyDescent="0.25">
      <c r="A667" s="1">
        <f t="shared" si="20"/>
        <v>50947</v>
      </c>
      <c r="B667" s="1">
        <f t="shared" si="21"/>
        <v>50960</v>
      </c>
      <c r="C667" s="2">
        <f ca="1">IF(OR(TODAY()&lt;=A667,TODAY()&lt;=B667),IF(IF('Basic Calculator'!$K$5&gt;'Basic Calculator'!$H$10,IF('Basic Calculator'!$K$5&gt;=A667,1,0),IF('Basic Calculator'!$H$10&gt;=A667,1,0)),1,0),0)</f>
        <v>0</v>
      </c>
    </row>
    <row r="668" spans="1:3" x14ac:dyDescent="0.25">
      <c r="A668" s="1">
        <f t="shared" si="20"/>
        <v>50961</v>
      </c>
      <c r="B668" s="1">
        <f t="shared" si="21"/>
        <v>50974</v>
      </c>
      <c r="C668" s="2">
        <f ca="1">IF(OR(TODAY()&lt;=A668,TODAY()&lt;=B668),IF(IF('Basic Calculator'!$K$5&gt;'Basic Calculator'!$H$10,IF('Basic Calculator'!$K$5&gt;=A668,1,0),IF('Basic Calculator'!$H$10&gt;=A668,1,0)),1,0),0)</f>
        <v>0</v>
      </c>
    </row>
    <row r="669" spans="1:3" x14ac:dyDescent="0.25">
      <c r="A669" s="1">
        <f t="shared" si="20"/>
        <v>50975</v>
      </c>
      <c r="B669" s="1">
        <f t="shared" si="21"/>
        <v>50988</v>
      </c>
      <c r="C669" s="2">
        <f ca="1">IF(OR(TODAY()&lt;=A669,TODAY()&lt;=B669),IF(IF('Basic Calculator'!$K$5&gt;'Basic Calculator'!$H$10,IF('Basic Calculator'!$K$5&gt;=A669,1,0),IF('Basic Calculator'!$H$10&gt;=A669,1,0)),1,0),0)</f>
        <v>0</v>
      </c>
    </row>
    <row r="670" spans="1:3" x14ac:dyDescent="0.25">
      <c r="A670" s="1">
        <f t="shared" si="20"/>
        <v>50989</v>
      </c>
      <c r="B670" s="1">
        <f t="shared" si="21"/>
        <v>51002</v>
      </c>
      <c r="C670" s="2">
        <f ca="1">IF(OR(TODAY()&lt;=A670,TODAY()&lt;=B670),IF(IF('Basic Calculator'!$K$5&gt;'Basic Calculator'!$H$10,IF('Basic Calculator'!$K$5&gt;=A670,1,0),IF('Basic Calculator'!$H$10&gt;=A670,1,0)),1,0),0)</f>
        <v>0</v>
      </c>
    </row>
    <row r="671" spans="1:3" x14ac:dyDescent="0.25">
      <c r="A671" s="1">
        <f t="shared" si="20"/>
        <v>51003</v>
      </c>
      <c r="B671" s="1">
        <f t="shared" si="21"/>
        <v>51016</v>
      </c>
      <c r="C671" s="2">
        <f ca="1">IF(OR(TODAY()&lt;=A671,TODAY()&lt;=B671),IF(IF('Basic Calculator'!$K$5&gt;'Basic Calculator'!$H$10,IF('Basic Calculator'!$K$5&gt;=A671,1,0),IF('Basic Calculator'!$H$10&gt;=A671,1,0)),1,0),0)</f>
        <v>0</v>
      </c>
    </row>
    <row r="672" spans="1:3" x14ac:dyDescent="0.25">
      <c r="A672" s="1">
        <f t="shared" si="20"/>
        <v>51017</v>
      </c>
      <c r="B672" s="1">
        <f t="shared" si="21"/>
        <v>51030</v>
      </c>
      <c r="C672" s="2">
        <f ca="1">IF(OR(TODAY()&lt;=A672,TODAY()&lt;=B672),IF(IF('Basic Calculator'!$K$5&gt;'Basic Calculator'!$H$10,IF('Basic Calculator'!$K$5&gt;=A672,1,0),IF('Basic Calculator'!$H$10&gt;=A672,1,0)),1,0),0)</f>
        <v>0</v>
      </c>
    </row>
    <row r="673" spans="1:3" x14ac:dyDescent="0.25">
      <c r="A673" s="1">
        <f t="shared" si="20"/>
        <v>51031</v>
      </c>
      <c r="B673" s="1">
        <f t="shared" si="21"/>
        <v>51044</v>
      </c>
      <c r="C673" s="2">
        <f ca="1">IF(OR(TODAY()&lt;=A673,TODAY()&lt;=B673),IF(IF('Basic Calculator'!$K$5&gt;'Basic Calculator'!$H$10,IF('Basic Calculator'!$K$5&gt;=A673,1,0),IF('Basic Calculator'!$H$10&gt;=A673,1,0)),1,0),0)</f>
        <v>0</v>
      </c>
    </row>
    <row r="674" spans="1:3" x14ac:dyDescent="0.25">
      <c r="A674" s="1">
        <f t="shared" si="20"/>
        <v>51045</v>
      </c>
      <c r="B674" s="1">
        <f t="shared" si="21"/>
        <v>51058</v>
      </c>
      <c r="C674" s="2">
        <f ca="1">IF(OR(TODAY()&lt;=A674,TODAY()&lt;=B674),IF(IF('Basic Calculator'!$K$5&gt;'Basic Calculator'!$H$10,IF('Basic Calculator'!$K$5&gt;=A674,1,0),IF('Basic Calculator'!$H$10&gt;=A674,1,0)),1,0),0)</f>
        <v>0</v>
      </c>
    </row>
    <row r="675" spans="1:3" x14ac:dyDescent="0.25">
      <c r="A675" s="1">
        <f t="shared" si="20"/>
        <v>51059</v>
      </c>
      <c r="B675" s="1">
        <f t="shared" si="21"/>
        <v>51072</v>
      </c>
      <c r="C675" s="2">
        <f ca="1">IF(OR(TODAY()&lt;=A675,TODAY()&lt;=B675),IF(IF('Basic Calculator'!$K$5&gt;'Basic Calculator'!$H$10,IF('Basic Calculator'!$K$5&gt;=A675,1,0),IF('Basic Calculator'!$H$10&gt;=A675,1,0)),1,0),0)</f>
        <v>0</v>
      </c>
    </row>
    <row r="676" spans="1:3" x14ac:dyDescent="0.25">
      <c r="A676" s="1">
        <f t="shared" si="20"/>
        <v>51073</v>
      </c>
      <c r="B676" s="1">
        <f t="shared" si="21"/>
        <v>51086</v>
      </c>
      <c r="C676" s="2">
        <f ca="1">IF(OR(TODAY()&lt;=A676,TODAY()&lt;=B676),IF(IF('Basic Calculator'!$K$5&gt;'Basic Calculator'!$H$10,IF('Basic Calculator'!$K$5&gt;=A676,1,0),IF('Basic Calculator'!$H$10&gt;=A676,1,0)),1,0),0)</f>
        <v>0</v>
      </c>
    </row>
    <row r="677" spans="1:3" x14ac:dyDescent="0.25">
      <c r="A677" s="1">
        <f t="shared" si="20"/>
        <v>51087</v>
      </c>
      <c r="B677" s="1">
        <f t="shared" si="21"/>
        <v>51100</v>
      </c>
      <c r="C677" s="2">
        <f ca="1">IF(OR(TODAY()&lt;=A677,TODAY()&lt;=B677),IF(IF('Basic Calculator'!$K$5&gt;'Basic Calculator'!$H$10,IF('Basic Calculator'!$K$5&gt;=A677,1,0),IF('Basic Calculator'!$H$10&gt;=A677,1,0)),1,0),0)</f>
        <v>0</v>
      </c>
    </row>
    <row r="678" spans="1:3" x14ac:dyDescent="0.25">
      <c r="A678" s="1">
        <f t="shared" si="20"/>
        <v>51101</v>
      </c>
      <c r="B678" s="1">
        <f t="shared" si="21"/>
        <v>51114</v>
      </c>
      <c r="C678" s="2">
        <f ca="1">IF(OR(TODAY()&lt;=A678,TODAY()&lt;=B678),IF(IF('Basic Calculator'!$K$5&gt;'Basic Calculator'!$H$10,IF('Basic Calculator'!$K$5&gt;=A678,1,0),IF('Basic Calculator'!$H$10&gt;=A678,1,0)),1,0),0)</f>
        <v>0</v>
      </c>
    </row>
    <row r="679" spans="1:3" x14ac:dyDescent="0.25">
      <c r="A679" s="1">
        <f t="shared" si="20"/>
        <v>51115</v>
      </c>
      <c r="B679" s="1">
        <f t="shared" si="21"/>
        <v>51128</v>
      </c>
      <c r="C679" s="2">
        <f ca="1">IF(OR(TODAY()&lt;=A679,TODAY()&lt;=B679),IF(IF('Basic Calculator'!$K$5&gt;'Basic Calculator'!$H$10,IF('Basic Calculator'!$K$5&gt;=A679,1,0),IF('Basic Calculator'!$H$10&gt;=A679,1,0)),1,0),0)</f>
        <v>0</v>
      </c>
    </row>
    <row r="680" spans="1:3" x14ac:dyDescent="0.25">
      <c r="A680" s="1">
        <f t="shared" si="20"/>
        <v>51129</v>
      </c>
      <c r="B680" s="1">
        <f t="shared" si="21"/>
        <v>51142</v>
      </c>
      <c r="C680" s="2">
        <f ca="1">IF(OR(TODAY()&lt;=A680,TODAY()&lt;=B680),IF(IF('Basic Calculator'!$K$5&gt;'Basic Calculator'!$H$10,IF('Basic Calculator'!$K$5&gt;=A680,1,0),IF('Basic Calculator'!$H$10&gt;=A680,1,0)),1,0),0)</f>
        <v>0</v>
      </c>
    </row>
    <row r="681" spans="1:3" x14ac:dyDescent="0.25">
      <c r="A681" s="1">
        <f t="shared" si="20"/>
        <v>51143</v>
      </c>
      <c r="B681" s="1">
        <f t="shared" si="21"/>
        <v>51156</v>
      </c>
      <c r="C681" s="2">
        <f ca="1">IF(OR(TODAY()&lt;=A681,TODAY()&lt;=B681),IF(IF('Basic Calculator'!$K$5&gt;'Basic Calculator'!$H$10,IF('Basic Calculator'!$K$5&gt;=A681,1,0),IF('Basic Calculator'!$H$10&gt;=A681,1,0)),1,0),0)</f>
        <v>0</v>
      </c>
    </row>
    <row r="682" spans="1:3" x14ac:dyDescent="0.25">
      <c r="A682" s="1">
        <f t="shared" si="20"/>
        <v>51157</v>
      </c>
      <c r="B682" s="1">
        <f t="shared" si="21"/>
        <v>51170</v>
      </c>
      <c r="C682" s="2">
        <f ca="1">IF(OR(TODAY()&lt;=A682,TODAY()&lt;=B682),IF(IF('Basic Calculator'!$K$5&gt;'Basic Calculator'!$H$10,IF('Basic Calculator'!$K$5&gt;=A682,1,0),IF('Basic Calculator'!$H$10&gt;=A682,1,0)),1,0),0)</f>
        <v>0</v>
      </c>
    </row>
    <row r="683" spans="1:3" x14ac:dyDescent="0.25">
      <c r="A683" s="1">
        <f t="shared" si="20"/>
        <v>51171</v>
      </c>
      <c r="B683" s="1">
        <f t="shared" si="21"/>
        <v>51184</v>
      </c>
      <c r="C683" s="2">
        <f ca="1">IF(OR(TODAY()&lt;=A683,TODAY()&lt;=B683),IF(IF('Basic Calculator'!$K$5&gt;'Basic Calculator'!$H$10,IF('Basic Calculator'!$K$5&gt;=A683,1,0),IF('Basic Calculator'!$H$10&gt;=A683,1,0)),1,0),0)</f>
        <v>0</v>
      </c>
    </row>
    <row r="684" spans="1:3" x14ac:dyDescent="0.25">
      <c r="A684" s="1">
        <f t="shared" si="20"/>
        <v>51185</v>
      </c>
      <c r="B684" s="1">
        <f t="shared" si="21"/>
        <v>51198</v>
      </c>
      <c r="C684" s="2">
        <f ca="1">IF(OR(TODAY()&lt;=A684,TODAY()&lt;=B684),IF(IF('Basic Calculator'!$K$5&gt;'Basic Calculator'!$H$10,IF('Basic Calculator'!$K$5&gt;=A684,1,0),IF('Basic Calculator'!$H$10&gt;=A684,1,0)),1,0),0)</f>
        <v>0</v>
      </c>
    </row>
    <row r="685" spans="1:3" x14ac:dyDescent="0.25">
      <c r="A685" s="1">
        <f t="shared" si="20"/>
        <v>51199</v>
      </c>
      <c r="B685" s="1">
        <f t="shared" si="21"/>
        <v>51212</v>
      </c>
      <c r="C685" s="2">
        <f ca="1">IF(OR(TODAY()&lt;=A685,TODAY()&lt;=B685),IF(IF('Basic Calculator'!$K$5&gt;'Basic Calculator'!$H$10,IF('Basic Calculator'!$K$5&gt;=A685,1,0),IF('Basic Calculator'!$H$10&gt;=A685,1,0)),1,0),0)</f>
        <v>0</v>
      </c>
    </row>
    <row r="686" spans="1:3" x14ac:dyDescent="0.25">
      <c r="A686" s="1">
        <f t="shared" si="20"/>
        <v>51213</v>
      </c>
      <c r="B686" s="1">
        <f t="shared" si="21"/>
        <v>51226</v>
      </c>
      <c r="C686" s="2">
        <f ca="1">IF(OR(TODAY()&lt;=A686,TODAY()&lt;=B686),IF(IF('Basic Calculator'!$K$5&gt;'Basic Calculator'!$H$10,IF('Basic Calculator'!$K$5&gt;=A686,1,0),IF('Basic Calculator'!$H$10&gt;=A686,1,0)),1,0),0)</f>
        <v>0</v>
      </c>
    </row>
    <row r="687" spans="1:3" x14ac:dyDescent="0.25">
      <c r="A687" s="1">
        <f t="shared" si="20"/>
        <v>51227</v>
      </c>
      <c r="B687" s="1">
        <f t="shared" si="21"/>
        <v>51240</v>
      </c>
      <c r="C687" s="2">
        <f ca="1">IF(OR(TODAY()&lt;=A687,TODAY()&lt;=B687),IF(IF('Basic Calculator'!$K$5&gt;'Basic Calculator'!$H$10,IF('Basic Calculator'!$K$5&gt;=A687,1,0),IF('Basic Calculator'!$H$10&gt;=A687,1,0)),1,0),0)</f>
        <v>0</v>
      </c>
    </row>
    <row r="688" spans="1:3" x14ac:dyDescent="0.25">
      <c r="A688" s="1">
        <f t="shared" si="20"/>
        <v>51241</v>
      </c>
      <c r="B688" s="1">
        <f t="shared" si="21"/>
        <v>51254</v>
      </c>
      <c r="C688" s="2">
        <f ca="1">IF(OR(TODAY()&lt;=A688,TODAY()&lt;=B688),IF(IF('Basic Calculator'!$K$5&gt;'Basic Calculator'!$H$10,IF('Basic Calculator'!$K$5&gt;=A688,1,0),IF('Basic Calculator'!$H$10&gt;=A688,1,0)),1,0),0)</f>
        <v>0</v>
      </c>
    </row>
    <row r="689" spans="1:3" x14ac:dyDescent="0.25">
      <c r="A689" s="1">
        <f t="shared" si="20"/>
        <v>51255</v>
      </c>
      <c r="B689" s="1">
        <f t="shared" si="21"/>
        <v>51268</v>
      </c>
      <c r="C689" s="2">
        <f ca="1">IF(OR(TODAY()&lt;=A689,TODAY()&lt;=B689),IF(IF('Basic Calculator'!$K$5&gt;'Basic Calculator'!$H$10,IF('Basic Calculator'!$K$5&gt;=A689,1,0),IF('Basic Calculator'!$H$10&gt;=A689,1,0)),1,0),0)</f>
        <v>0</v>
      </c>
    </row>
    <row r="690" spans="1:3" x14ac:dyDescent="0.25">
      <c r="A690" s="1">
        <f t="shared" si="20"/>
        <v>51269</v>
      </c>
      <c r="B690" s="1">
        <f t="shared" si="21"/>
        <v>51282</v>
      </c>
      <c r="C690" s="2">
        <f ca="1">IF(OR(TODAY()&lt;=A690,TODAY()&lt;=B690),IF(IF('Basic Calculator'!$K$5&gt;'Basic Calculator'!$H$10,IF('Basic Calculator'!$K$5&gt;=A690,1,0),IF('Basic Calculator'!$H$10&gt;=A690,1,0)),1,0),0)</f>
        <v>0</v>
      </c>
    </row>
    <row r="691" spans="1:3" x14ac:dyDescent="0.25">
      <c r="A691" s="1">
        <f t="shared" si="20"/>
        <v>51283</v>
      </c>
      <c r="B691" s="1">
        <f t="shared" si="21"/>
        <v>51296</v>
      </c>
      <c r="C691" s="2">
        <f ca="1">IF(OR(TODAY()&lt;=A691,TODAY()&lt;=B691),IF(IF('Basic Calculator'!$K$5&gt;'Basic Calculator'!$H$10,IF('Basic Calculator'!$K$5&gt;=A691,1,0),IF('Basic Calculator'!$H$10&gt;=A691,1,0)),1,0),0)</f>
        <v>0</v>
      </c>
    </row>
    <row r="692" spans="1:3" x14ac:dyDescent="0.25">
      <c r="A692" s="1">
        <f t="shared" si="20"/>
        <v>51297</v>
      </c>
      <c r="B692" s="1">
        <f t="shared" si="21"/>
        <v>51310</v>
      </c>
      <c r="C692" s="2">
        <f ca="1">IF(OR(TODAY()&lt;=A692,TODAY()&lt;=B692),IF(IF('Basic Calculator'!$K$5&gt;'Basic Calculator'!$H$10,IF('Basic Calculator'!$K$5&gt;=A692,1,0),IF('Basic Calculator'!$H$10&gt;=A692,1,0)),1,0),0)</f>
        <v>0</v>
      </c>
    </row>
    <row r="693" spans="1:3" x14ac:dyDescent="0.25">
      <c r="A693" s="1">
        <f t="shared" si="20"/>
        <v>51311</v>
      </c>
      <c r="B693" s="1">
        <f t="shared" si="21"/>
        <v>51324</v>
      </c>
      <c r="C693" s="2">
        <f ca="1">IF(OR(TODAY()&lt;=A693,TODAY()&lt;=B693),IF(IF('Basic Calculator'!$K$5&gt;'Basic Calculator'!$H$10,IF('Basic Calculator'!$K$5&gt;=A693,1,0),IF('Basic Calculator'!$H$10&gt;=A693,1,0)),1,0),0)</f>
        <v>0</v>
      </c>
    </row>
    <row r="694" spans="1:3" x14ac:dyDescent="0.25">
      <c r="A694" s="1">
        <f t="shared" si="20"/>
        <v>51325</v>
      </c>
      <c r="B694" s="1">
        <f t="shared" si="21"/>
        <v>51338</v>
      </c>
      <c r="C694" s="2">
        <f ca="1">IF(OR(TODAY()&lt;=A694,TODAY()&lt;=B694),IF(IF('Basic Calculator'!$K$5&gt;'Basic Calculator'!$H$10,IF('Basic Calculator'!$K$5&gt;=A694,1,0),IF('Basic Calculator'!$H$10&gt;=A694,1,0)),1,0),0)</f>
        <v>0</v>
      </c>
    </row>
    <row r="695" spans="1:3" x14ac:dyDescent="0.25">
      <c r="A695" s="1">
        <f t="shared" si="20"/>
        <v>51339</v>
      </c>
      <c r="B695" s="1">
        <f t="shared" si="21"/>
        <v>51352</v>
      </c>
      <c r="C695" s="2">
        <f ca="1">IF(OR(TODAY()&lt;=A695,TODAY()&lt;=B695),IF(IF('Basic Calculator'!$K$5&gt;'Basic Calculator'!$H$10,IF('Basic Calculator'!$K$5&gt;=A695,1,0),IF('Basic Calculator'!$H$10&gt;=A695,1,0)),1,0),0)</f>
        <v>0</v>
      </c>
    </row>
    <row r="696" spans="1:3" x14ac:dyDescent="0.25">
      <c r="A696" s="1">
        <f t="shared" si="20"/>
        <v>51353</v>
      </c>
      <c r="B696" s="1">
        <f t="shared" si="21"/>
        <v>51366</v>
      </c>
      <c r="C696" s="2">
        <f ca="1">IF(OR(TODAY()&lt;=A696,TODAY()&lt;=B696),IF(IF('Basic Calculator'!$K$5&gt;'Basic Calculator'!$H$10,IF('Basic Calculator'!$K$5&gt;=A696,1,0),IF('Basic Calculator'!$H$10&gt;=A696,1,0)),1,0),0)</f>
        <v>0</v>
      </c>
    </row>
    <row r="697" spans="1:3" x14ac:dyDescent="0.25">
      <c r="A697" s="1">
        <f t="shared" si="20"/>
        <v>51367</v>
      </c>
      <c r="B697" s="1">
        <f t="shared" si="21"/>
        <v>51380</v>
      </c>
      <c r="C697" s="2">
        <f ca="1">IF(OR(TODAY()&lt;=A697,TODAY()&lt;=B697),IF(IF('Basic Calculator'!$K$5&gt;'Basic Calculator'!$H$10,IF('Basic Calculator'!$K$5&gt;=A697,1,0),IF('Basic Calculator'!$H$10&gt;=A697,1,0)),1,0),0)</f>
        <v>0</v>
      </c>
    </row>
    <row r="698" spans="1:3" x14ac:dyDescent="0.25">
      <c r="A698" s="1">
        <f t="shared" si="20"/>
        <v>51381</v>
      </c>
      <c r="B698" s="1">
        <f t="shared" si="21"/>
        <v>51394</v>
      </c>
      <c r="C698" s="2">
        <f ca="1">IF(OR(TODAY()&lt;=A698,TODAY()&lt;=B698),IF(IF('Basic Calculator'!$K$5&gt;'Basic Calculator'!$H$10,IF('Basic Calculator'!$K$5&gt;=A698,1,0),IF('Basic Calculator'!$H$10&gt;=A698,1,0)),1,0),0)</f>
        <v>0</v>
      </c>
    </row>
    <row r="699" spans="1:3" x14ac:dyDescent="0.25">
      <c r="A699" s="1">
        <f t="shared" si="20"/>
        <v>51395</v>
      </c>
      <c r="B699" s="1">
        <f t="shared" si="21"/>
        <v>51408</v>
      </c>
      <c r="C699" s="2">
        <f ca="1">IF(OR(TODAY()&lt;=A699,TODAY()&lt;=B699),IF(IF('Basic Calculator'!$K$5&gt;'Basic Calculator'!$H$10,IF('Basic Calculator'!$K$5&gt;=A699,1,0),IF('Basic Calculator'!$H$10&gt;=A699,1,0)),1,0),0)</f>
        <v>0</v>
      </c>
    </row>
    <row r="700" spans="1:3" x14ac:dyDescent="0.25">
      <c r="A700" s="1">
        <f t="shared" si="20"/>
        <v>51409</v>
      </c>
      <c r="B700" s="1">
        <f t="shared" si="21"/>
        <v>51422</v>
      </c>
      <c r="C700" s="2">
        <f ca="1">IF(OR(TODAY()&lt;=A700,TODAY()&lt;=B700),IF(IF('Basic Calculator'!$K$5&gt;'Basic Calculator'!$H$10,IF('Basic Calculator'!$K$5&gt;=A700,1,0),IF('Basic Calculator'!$H$10&gt;=A700,1,0)),1,0),0)</f>
        <v>0</v>
      </c>
    </row>
    <row r="701" spans="1:3" x14ac:dyDescent="0.25">
      <c r="A701" s="1">
        <f t="shared" si="20"/>
        <v>51423</v>
      </c>
      <c r="B701" s="1">
        <f t="shared" si="21"/>
        <v>51436</v>
      </c>
      <c r="C701" s="2">
        <f ca="1">IF(OR(TODAY()&lt;=A701,TODAY()&lt;=B701),IF(IF('Basic Calculator'!$K$5&gt;'Basic Calculator'!$H$10,IF('Basic Calculator'!$K$5&gt;=A701,1,0),IF('Basic Calculator'!$H$10&gt;=A701,1,0)),1,0),0)</f>
        <v>0</v>
      </c>
    </row>
    <row r="702" spans="1:3" x14ac:dyDescent="0.25">
      <c r="A702" s="1">
        <f t="shared" si="20"/>
        <v>51437</v>
      </c>
      <c r="B702" s="1">
        <f t="shared" si="21"/>
        <v>51450</v>
      </c>
      <c r="C702" s="2">
        <f ca="1">IF(OR(TODAY()&lt;=A702,TODAY()&lt;=B702),IF(IF('Basic Calculator'!$K$5&gt;'Basic Calculator'!$H$10,IF('Basic Calculator'!$K$5&gt;=A702,1,0),IF('Basic Calculator'!$H$10&gt;=A702,1,0)),1,0),0)</f>
        <v>0</v>
      </c>
    </row>
    <row r="703" spans="1:3" x14ac:dyDescent="0.25">
      <c r="A703" s="1">
        <f t="shared" si="20"/>
        <v>51451</v>
      </c>
      <c r="B703" s="1">
        <f t="shared" si="21"/>
        <v>51464</v>
      </c>
      <c r="C703" s="2">
        <f ca="1">IF(OR(TODAY()&lt;=A703,TODAY()&lt;=B703),IF(IF('Basic Calculator'!$K$5&gt;'Basic Calculator'!$H$10,IF('Basic Calculator'!$K$5&gt;=A703,1,0),IF('Basic Calculator'!$H$10&gt;=A703,1,0)),1,0),0)</f>
        <v>0</v>
      </c>
    </row>
    <row r="704" spans="1:3" x14ac:dyDescent="0.25">
      <c r="A704" s="1">
        <f t="shared" si="20"/>
        <v>51465</v>
      </c>
      <c r="B704" s="1">
        <f t="shared" si="21"/>
        <v>51478</v>
      </c>
      <c r="C704" s="2">
        <f ca="1">IF(OR(TODAY()&lt;=A704,TODAY()&lt;=B704),IF(IF('Basic Calculator'!$K$5&gt;'Basic Calculator'!$H$10,IF('Basic Calculator'!$K$5&gt;=A704,1,0),IF('Basic Calculator'!$H$10&gt;=A704,1,0)),1,0),0)</f>
        <v>0</v>
      </c>
    </row>
    <row r="705" spans="1:3" x14ac:dyDescent="0.25">
      <c r="A705" s="1">
        <f t="shared" si="20"/>
        <v>51479</v>
      </c>
      <c r="B705" s="1">
        <f t="shared" si="21"/>
        <v>51492</v>
      </c>
      <c r="C705" s="2">
        <f ca="1">IF(OR(TODAY()&lt;=A705,TODAY()&lt;=B705),IF(IF('Basic Calculator'!$K$5&gt;'Basic Calculator'!$H$10,IF('Basic Calculator'!$K$5&gt;=A705,1,0),IF('Basic Calculator'!$H$10&gt;=A705,1,0)),1,0),0)</f>
        <v>0</v>
      </c>
    </row>
    <row r="706" spans="1:3" x14ac:dyDescent="0.25">
      <c r="A706" s="1">
        <f t="shared" si="20"/>
        <v>51493</v>
      </c>
      <c r="B706" s="1">
        <f t="shared" si="21"/>
        <v>51506</v>
      </c>
      <c r="C706" s="2">
        <f ca="1">IF(OR(TODAY()&lt;=A706,TODAY()&lt;=B706),IF(IF('Basic Calculator'!$K$5&gt;'Basic Calculator'!$H$10,IF('Basic Calculator'!$K$5&gt;=A706,1,0),IF('Basic Calculator'!$H$10&gt;=A706,1,0)),1,0),0)</f>
        <v>0</v>
      </c>
    </row>
    <row r="707" spans="1:3" x14ac:dyDescent="0.25">
      <c r="A707" s="1">
        <f t="shared" si="20"/>
        <v>51507</v>
      </c>
      <c r="B707" s="1">
        <f t="shared" si="21"/>
        <v>51520</v>
      </c>
      <c r="C707" s="2">
        <f ca="1">IF(OR(TODAY()&lt;=A707,TODAY()&lt;=B707),IF(IF('Basic Calculator'!$K$5&gt;'Basic Calculator'!$H$10,IF('Basic Calculator'!$K$5&gt;=A707,1,0),IF('Basic Calculator'!$H$10&gt;=A707,1,0)),1,0),0)</f>
        <v>0</v>
      </c>
    </row>
    <row r="708" spans="1:3" x14ac:dyDescent="0.25">
      <c r="A708" s="1">
        <f t="shared" si="20"/>
        <v>51521</v>
      </c>
      <c r="B708" s="1">
        <f t="shared" si="21"/>
        <v>51534</v>
      </c>
      <c r="C708" s="2">
        <f ca="1">IF(OR(TODAY()&lt;=A708,TODAY()&lt;=B708),IF(IF('Basic Calculator'!$K$5&gt;'Basic Calculator'!$H$10,IF('Basic Calculator'!$K$5&gt;=A708,1,0),IF('Basic Calculator'!$H$10&gt;=A708,1,0)),1,0),0)</f>
        <v>0</v>
      </c>
    </row>
    <row r="709" spans="1:3" x14ac:dyDescent="0.25">
      <c r="A709" s="1">
        <f t="shared" ref="A709:A772" si="22">B708+1</f>
        <v>51535</v>
      </c>
      <c r="B709" s="1">
        <f t="shared" ref="B709:B772" si="23">A709+13</f>
        <v>51548</v>
      </c>
      <c r="C709" s="2">
        <f ca="1">IF(OR(TODAY()&lt;=A709,TODAY()&lt;=B709),IF(IF('Basic Calculator'!$K$5&gt;'Basic Calculator'!$H$10,IF('Basic Calculator'!$K$5&gt;=A709,1,0),IF('Basic Calculator'!$H$10&gt;=A709,1,0)),1,0),0)</f>
        <v>0</v>
      </c>
    </row>
    <row r="710" spans="1:3" x14ac:dyDescent="0.25">
      <c r="A710" s="1">
        <f t="shared" si="22"/>
        <v>51549</v>
      </c>
      <c r="B710" s="1">
        <f t="shared" si="23"/>
        <v>51562</v>
      </c>
      <c r="C710" s="2">
        <f ca="1">IF(OR(TODAY()&lt;=A710,TODAY()&lt;=B710),IF(IF('Basic Calculator'!$K$5&gt;'Basic Calculator'!$H$10,IF('Basic Calculator'!$K$5&gt;=A710,1,0),IF('Basic Calculator'!$H$10&gt;=A710,1,0)),1,0),0)</f>
        <v>0</v>
      </c>
    </row>
    <row r="711" spans="1:3" x14ac:dyDescent="0.25">
      <c r="A711" s="1">
        <f t="shared" si="22"/>
        <v>51563</v>
      </c>
      <c r="B711" s="1">
        <f t="shared" si="23"/>
        <v>51576</v>
      </c>
      <c r="C711" s="2">
        <f ca="1">IF(OR(TODAY()&lt;=A711,TODAY()&lt;=B711),IF(IF('Basic Calculator'!$K$5&gt;'Basic Calculator'!$H$10,IF('Basic Calculator'!$K$5&gt;=A711,1,0),IF('Basic Calculator'!$H$10&gt;=A711,1,0)),1,0),0)</f>
        <v>0</v>
      </c>
    </row>
    <row r="712" spans="1:3" x14ac:dyDescent="0.25">
      <c r="A712" s="1">
        <f t="shared" si="22"/>
        <v>51577</v>
      </c>
      <c r="B712" s="1">
        <f t="shared" si="23"/>
        <v>51590</v>
      </c>
      <c r="C712" s="2">
        <f ca="1">IF(OR(TODAY()&lt;=A712,TODAY()&lt;=B712),IF(IF('Basic Calculator'!$K$5&gt;'Basic Calculator'!$H$10,IF('Basic Calculator'!$K$5&gt;=A712,1,0),IF('Basic Calculator'!$H$10&gt;=A712,1,0)),1,0),0)</f>
        <v>0</v>
      </c>
    </row>
    <row r="713" spans="1:3" x14ac:dyDescent="0.25">
      <c r="A713" s="1">
        <f t="shared" si="22"/>
        <v>51591</v>
      </c>
      <c r="B713" s="1">
        <f t="shared" si="23"/>
        <v>51604</v>
      </c>
      <c r="C713" s="2">
        <f ca="1">IF(OR(TODAY()&lt;=A713,TODAY()&lt;=B713),IF(IF('Basic Calculator'!$K$5&gt;'Basic Calculator'!$H$10,IF('Basic Calculator'!$K$5&gt;=A713,1,0),IF('Basic Calculator'!$H$10&gt;=A713,1,0)),1,0),0)</f>
        <v>0</v>
      </c>
    </row>
    <row r="714" spans="1:3" x14ac:dyDescent="0.25">
      <c r="A714" s="1">
        <f t="shared" si="22"/>
        <v>51605</v>
      </c>
      <c r="B714" s="1">
        <f t="shared" si="23"/>
        <v>51618</v>
      </c>
      <c r="C714" s="2">
        <f ca="1">IF(OR(TODAY()&lt;=A714,TODAY()&lt;=B714),IF(IF('Basic Calculator'!$K$5&gt;'Basic Calculator'!$H$10,IF('Basic Calculator'!$K$5&gt;=A714,1,0),IF('Basic Calculator'!$H$10&gt;=A714,1,0)),1,0),0)</f>
        <v>0</v>
      </c>
    </row>
    <row r="715" spans="1:3" x14ac:dyDescent="0.25">
      <c r="A715" s="1">
        <f t="shared" si="22"/>
        <v>51619</v>
      </c>
      <c r="B715" s="1">
        <f t="shared" si="23"/>
        <v>51632</v>
      </c>
      <c r="C715" s="2">
        <f ca="1">IF(OR(TODAY()&lt;=A715,TODAY()&lt;=B715),IF(IF('Basic Calculator'!$K$5&gt;'Basic Calculator'!$H$10,IF('Basic Calculator'!$K$5&gt;=A715,1,0),IF('Basic Calculator'!$H$10&gt;=A715,1,0)),1,0),0)</f>
        <v>0</v>
      </c>
    </row>
    <row r="716" spans="1:3" x14ac:dyDescent="0.25">
      <c r="A716" s="1">
        <f t="shared" si="22"/>
        <v>51633</v>
      </c>
      <c r="B716" s="1">
        <f t="shared" si="23"/>
        <v>51646</v>
      </c>
      <c r="C716" s="2">
        <f ca="1">IF(OR(TODAY()&lt;=A716,TODAY()&lt;=B716),IF(IF('Basic Calculator'!$K$5&gt;'Basic Calculator'!$H$10,IF('Basic Calculator'!$K$5&gt;=A716,1,0),IF('Basic Calculator'!$H$10&gt;=A716,1,0)),1,0),0)</f>
        <v>0</v>
      </c>
    </row>
    <row r="717" spans="1:3" x14ac:dyDescent="0.25">
      <c r="A717" s="1">
        <f t="shared" si="22"/>
        <v>51647</v>
      </c>
      <c r="B717" s="1">
        <f t="shared" si="23"/>
        <v>51660</v>
      </c>
      <c r="C717" s="2">
        <f ca="1">IF(OR(TODAY()&lt;=A717,TODAY()&lt;=B717),IF(IF('Basic Calculator'!$K$5&gt;'Basic Calculator'!$H$10,IF('Basic Calculator'!$K$5&gt;=A717,1,0),IF('Basic Calculator'!$H$10&gt;=A717,1,0)),1,0),0)</f>
        <v>0</v>
      </c>
    </row>
    <row r="718" spans="1:3" x14ac:dyDescent="0.25">
      <c r="A718" s="1">
        <f t="shared" si="22"/>
        <v>51661</v>
      </c>
      <c r="B718" s="1">
        <f t="shared" si="23"/>
        <v>51674</v>
      </c>
      <c r="C718" s="2">
        <f ca="1">IF(OR(TODAY()&lt;=A718,TODAY()&lt;=B718),IF(IF('Basic Calculator'!$K$5&gt;'Basic Calculator'!$H$10,IF('Basic Calculator'!$K$5&gt;=A718,1,0),IF('Basic Calculator'!$H$10&gt;=A718,1,0)),1,0),0)</f>
        <v>0</v>
      </c>
    </row>
    <row r="719" spans="1:3" x14ac:dyDescent="0.25">
      <c r="A719" s="1">
        <f t="shared" si="22"/>
        <v>51675</v>
      </c>
      <c r="B719" s="1">
        <f t="shared" si="23"/>
        <v>51688</v>
      </c>
      <c r="C719" s="2">
        <f ca="1">IF(OR(TODAY()&lt;=A719,TODAY()&lt;=B719),IF(IF('Basic Calculator'!$K$5&gt;'Basic Calculator'!$H$10,IF('Basic Calculator'!$K$5&gt;=A719,1,0),IF('Basic Calculator'!$H$10&gt;=A719,1,0)),1,0),0)</f>
        <v>0</v>
      </c>
    </row>
    <row r="720" spans="1:3" x14ac:dyDescent="0.25">
      <c r="A720" s="1">
        <f t="shared" si="22"/>
        <v>51689</v>
      </c>
      <c r="B720" s="1">
        <f t="shared" si="23"/>
        <v>51702</v>
      </c>
      <c r="C720" s="2">
        <f ca="1">IF(OR(TODAY()&lt;=A720,TODAY()&lt;=B720),IF(IF('Basic Calculator'!$K$5&gt;'Basic Calculator'!$H$10,IF('Basic Calculator'!$K$5&gt;=A720,1,0),IF('Basic Calculator'!$H$10&gt;=A720,1,0)),1,0),0)</f>
        <v>0</v>
      </c>
    </row>
    <row r="721" spans="1:3" x14ac:dyDescent="0.25">
      <c r="A721" s="1">
        <f t="shared" si="22"/>
        <v>51703</v>
      </c>
      <c r="B721" s="1">
        <f t="shared" si="23"/>
        <v>51716</v>
      </c>
      <c r="C721" s="2">
        <f ca="1">IF(OR(TODAY()&lt;=A721,TODAY()&lt;=B721),IF(IF('Basic Calculator'!$K$5&gt;'Basic Calculator'!$H$10,IF('Basic Calculator'!$K$5&gt;=A721,1,0),IF('Basic Calculator'!$H$10&gt;=A721,1,0)),1,0),0)</f>
        <v>0</v>
      </c>
    </row>
    <row r="722" spans="1:3" x14ac:dyDescent="0.25">
      <c r="A722" s="1">
        <f t="shared" si="22"/>
        <v>51717</v>
      </c>
      <c r="B722" s="1">
        <f t="shared" si="23"/>
        <v>51730</v>
      </c>
      <c r="C722" s="2">
        <f ca="1">IF(OR(TODAY()&lt;=A722,TODAY()&lt;=B722),IF(IF('Basic Calculator'!$K$5&gt;'Basic Calculator'!$H$10,IF('Basic Calculator'!$K$5&gt;=A722,1,0),IF('Basic Calculator'!$H$10&gt;=A722,1,0)),1,0),0)</f>
        <v>0</v>
      </c>
    </row>
    <row r="723" spans="1:3" x14ac:dyDescent="0.25">
      <c r="A723" s="1">
        <f t="shared" si="22"/>
        <v>51731</v>
      </c>
      <c r="B723" s="1">
        <f t="shared" si="23"/>
        <v>51744</v>
      </c>
      <c r="C723" s="2">
        <f ca="1">IF(OR(TODAY()&lt;=A723,TODAY()&lt;=B723),IF(IF('Basic Calculator'!$K$5&gt;'Basic Calculator'!$H$10,IF('Basic Calculator'!$K$5&gt;=A723,1,0),IF('Basic Calculator'!$H$10&gt;=A723,1,0)),1,0),0)</f>
        <v>0</v>
      </c>
    </row>
    <row r="724" spans="1:3" x14ac:dyDescent="0.25">
      <c r="A724" s="1">
        <f t="shared" si="22"/>
        <v>51745</v>
      </c>
      <c r="B724" s="1">
        <f t="shared" si="23"/>
        <v>51758</v>
      </c>
      <c r="C724" s="2">
        <f ca="1">IF(OR(TODAY()&lt;=A724,TODAY()&lt;=B724),IF(IF('Basic Calculator'!$K$5&gt;'Basic Calculator'!$H$10,IF('Basic Calculator'!$K$5&gt;=A724,1,0),IF('Basic Calculator'!$H$10&gt;=A724,1,0)),1,0),0)</f>
        <v>0</v>
      </c>
    </row>
    <row r="725" spans="1:3" x14ac:dyDescent="0.25">
      <c r="A725" s="1">
        <f t="shared" si="22"/>
        <v>51759</v>
      </c>
      <c r="B725" s="1">
        <f t="shared" si="23"/>
        <v>51772</v>
      </c>
      <c r="C725" s="2">
        <f ca="1">IF(OR(TODAY()&lt;=A725,TODAY()&lt;=B725),IF(IF('Basic Calculator'!$K$5&gt;'Basic Calculator'!$H$10,IF('Basic Calculator'!$K$5&gt;=A725,1,0),IF('Basic Calculator'!$H$10&gt;=A725,1,0)),1,0),0)</f>
        <v>0</v>
      </c>
    </row>
    <row r="726" spans="1:3" x14ac:dyDescent="0.25">
      <c r="A726" s="1">
        <f t="shared" si="22"/>
        <v>51773</v>
      </c>
      <c r="B726" s="1">
        <f t="shared" si="23"/>
        <v>51786</v>
      </c>
      <c r="C726" s="2">
        <f ca="1">IF(OR(TODAY()&lt;=A726,TODAY()&lt;=B726),IF(IF('Basic Calculator'!$K$5&gt;'Basic Calculator'!$H$10,IF('Basic Calculator'!$K$5&gt;=A726,1,0),IF('Basic Calculator'!$H$10&gt;=A726,1,0)),1,0),0)</f>
        <v>0</v>
      </c>
    </row>
    <row r="727" spans="1:3" x14ac:dyDescent="0.25">
      <c r="A727" s="1">
        <f t="shared" si="22"/>
        <v>51787</v>
      </c>
      <c r="B727" s="1">
        <f t="shared" si="23"/>
        <v>51800</v>
      </c>
      <c r="C727" s="2">
        <f ca="1">IF(OR(TODAY()&lt;=A727,TODAY()&lt;=B727),IF(IF('Basic Calculator'!$K$5&gt;'Basic Calculator'!$H$10,IF('Basic Calculator'!$K$5&gt;=A727,1,0),IF('Basic Calculator'!$H$10&gt;=A727,1,0)),1,0),0)</f>
        <v>0</v>
      </c>
    </row>
    <row r="728" spans="1:3" x14ac:dyDescent="0.25">
      <c r="A728" s="1">
        <f t="shared" si="22"/>
        <v>51801</v>
      </c>
      <c r="B728" s="1">
        <f t="shared" si="23"/>
        <v>51814</v>
      </c>
      <c r="C728" s="2">
        <f ca="1">IF(OR(TODAY()&lt;=A728,TODAY()&lt;=B728),IF(IF('Basic Calculator'!$K$5&gt;'Basic Calculator'!$H$10,IF('Basic Calculator'!$K$5&gt;=A728,1,0),IF('Basic Calculator'!$H$10&gt;=A728,1,0)),1,0),0)</f>
        <v>0</v>
      </c>
    </row>
    <row r="729" spans="1:3" x14ac:dyDescent="0.25">
      <c r="A729" s="1">
        <f t="shared" si="22"/>
        <v>51815</v>
      </c>
      <c r="B729" s="1">
        <f t="shared" si="23"/>
        <v>51828</v>
      </c>
      <c r="C729" s="2">
        <f ca="1">IF(OR(TODAY()&lt;=A729,TODAY()&lt;=B729),IF(IF('Basic Calculator'!$K$5&gt;'Basic Calculator'!$H$10,IF('Basic Calculator'!$K$5&gt;=A729,1,0),IF('Basic Calculator'!$H$10&gt;=A729,1,0)),1,0),0)</f>
        <v>0</v>
      </c>
    </row>
    <row r="730" spans="1:3" x14ac:dyDescent="0.25">
      <c r="A730" s="1">
        <f t="shared" si="22"/>
        <v>51829</v>
      </c>
      <c r="B730" s="1">
        <f t="shared" si="23"/>
        <v>51842</v>
      </c>
      <c r="C730" s="2">
        <f ca="1">IF(OR(TODAY()&lt;=A730,TODAY()&lt;=B730),IF(IF('Basic Calculator'!$K$5&gt;'Basic Calculator'!$H$10,IF('Basic Calculator'!$K$5&gt;=A730,1,0),IF('Basic Calculator'!$H$10&gt;=A730,1,0)),1,0),0)</f>
        <v>0</v>
      </c>
    </row>
    <row r="731" spans="1:3" x14ac:dyDescent="0.25">
      <c r="A731" s="1">
        <f t="shared" si="22"/>
        <v>51843</v>
      </c>
      <c r="B731" s="1">
        <f t="shared" si="23"/>
        <v>51856</v>
      </c>
      <c r="C731" s="2">
        <f ca="1">IF(OR(TODAY()&lt;=A731,TODAY()&lt;=B731),IF(IF('Basic Calculator'!$K$5&gt;'Basic Calculator'!$H$10,IF('Basic Calculator'!$K$5&gt;=A731,1,0),IF('Basic Calculator'!$H$10&gt;=A731,1,0)),1,0),0)</f>
        <v>0</v>
      </c>
    </row>
    <row r="732" spans="1:3" x14ac:dyDescent="0.25">
      <c r="A732" s="1">
        <f t="shared" si="22"/>
        <v>51857</v>
      </c>
      <c r="B732" s="1">
        <f t="shared" si="23"/>
        <v>51870</v>
      </c>
      <c r="C732" s="2">
        <f ca="1">IF(OR(TODAY()&lt;=A732,TODAY()&lt;=B732),IF(IF('Basic Calculator'!$K$5&gt;'Basic Calculator'!$H$10,IF('Basic Calculator'!$K$5&gt;=A732,1,0),IF('Basic Calculator'!$H$10&gt;=A732,1,0)),1,0),0)</f>
        <v>0</v>
      </c>
    </row>
    <row r="733" spans="1:3" x14ac:dyDescent="0.25">
      <c r="A733" s="1">
        <f t="shared" si="22"/>
        <v>51871</v>
      </c>
      <c r="B733" s="1">
        <f t="shared" si="23"/>
        <v>51884</v>
      </c>
      <c r="C733" s="2">
        <f ca="1">IF(OR(TODAY()&lt;=A733,TODAY()&lt;=B733),IF(IF('Basic Calculator'!$K$5&gt;'Basic Calculator'!$H$10,IF('Basic Calculator'!$K$5&gt;=A733,1,0),IF('Basic Calculator'!$H$10&gt;=A733,1,0)),1,0),0)</f>
        <v>0</v>
      </c>
    </row>
    <row r="734" spans="1:3" x14ac:dyDescent="0.25">
      <c r="A734" s="1">
        <f t="shared" si="22"/>
        <v>51885</v>
      </c>
      <c r="B734" s="1">
        <f t="shared" si="23"/>
        <v>51898</v>
      </c>
      <c r="C734" s="2">
        <f ca="1">IF(OR(TODAY()&lt;=A734,TODAY()&lt;=B734),IF(IF('Basic Calculator'!$K$5&gt;'Basic Calculator'!$H$10,IF('Basic Calculator'!$K$5&gt;=A734,1,0),IF('Basic Calculator'!$H$10&gt;=A734,1,0)),1,0),0)</f>
        <v>0</v>
      </c>
    </row>
    <row r="735" spans="1:3" x14ac:dyDescent="0.25">
      <c r="A735" s="1">
        <f t="shared" si="22"/>
        <v>51899</v>
      </c>
      <c r="B735" s="1">
        <f t="shared" si="23"/>
        <v>51912</v>
      </c>
      <c r="C735" s="2">
        <f ca="1">IF(OR(TODAY()&lt;=A735,TODAY()&lt;=B735),IF(IF('Basic Calculator'!$K$5&gt;'Basic Calculator'!$H$10,IF('Basic Calculator'!$K$5&gt;=A735,1,0),IF('Basic Calculator'!$H$10&gt;=A735,1,0)),1,0),0)</f>
        <v>0</v>
      </c>
    </row>
    <row r="736" spans="1:3" x14ac:dyDescent="0.25">
      <c r="A736" s="1">
        <f t="shared" si="22"/>
        <v>51913</v>
      </c>
      <c r="B736" s="1">
        <f t="shared" si="23"/>
        <v>51926</v>
      </c>
      <c r="C736" s="2">
        <f ca="1">IF(OR(TODAY()&lt;=A736,TODAY()&lt;=B736),IF(IF('Basic Calculator'!$K$5&gt;'Basic Calculator'!$H$10,IF('Basic Calculator'!$K$5&gt;=A736,1,0),IF('Basic Calculator'!$H$10&gt;=A736,1,0)),1,0),0)</f>
        <v>0</v>
      </c>
    </row>
    <row r="737" spans="1:3" x14ac:dyDescent="0.25">
      <c r="A737" s="1">
        <f t="shared" si="22"/>
        <v>51927</v>
      </c>
      <c r="B737" s="1">
        <f t="shared" si="23"/>
        <v>51940</v>
      </c>
      <c r="C737" s="2">
        <f ca="1">IF(OR(TODAY()&lt;=A737,TODAY()&lt;=B737),IF(IF('Basic Calculator'!$K$5&gt;'Basic Calculator'!$H$10,IF('Basic Calculator'!$K$5&gt;=A737,1,0),IF('Basic Calculator'!$H$10&gt;=A737,1,0)),1,0),0)</f>
        <v>0</v>
      </c>
    </row>
    <row r="738" spans="1:3" x14ac:dyDescent="0.25">
      <c r="A738" s="1">
        <f t="shared" si="22"/>
        <v>51941</v>
      </c>
      <c r="B738" s="1">
        <f t="shared" si="23"/>
        <v>51954</v>
      </c>
      <c r="C738" s="2">
        <f ca="1">IF(OR(TODAY()&lt;=A738,TODAY()&lt;=B738),IF(IF('Basic Calculator'!$K$5&gt;'Basic Calculator'!$H$10,IF('Basic Calculator'!$K$5&gt;=A738,1,0),IF('Basic Calculator'!$H$10&gt;=A738,1,0)),1,0),0)</f>
        <v>0</v>
      </c>
    </row>
    <row r="739" spans="1:3" x14ac:dyDescent="0.25">
      <c r="A739" s="1">
        <f t="shared" si="22"/>
        <v>51955</v>
      </c>
      <c r="B739" s="1">
        <f t="shared" si="23"/>
        <v>51968</v>
      </c>
      <c r="C739" s="2">
        <f ca="1">IF(OR(TODAY()&lt;=A739,TODAY()&lt;=B739),IF(IF('Basic Calculator'!$K$5&gt;'Basic Calculator'!$H$10,IF('Basic Calculator'!$K$5&gt;=A739,1,0),IF('Basic Calculator'!$H$10&gt;=A739,1,0)),1,0),0)</f>
        <v>0</v>
      </c>
    </row>
    <row r="740" spans="1:3" x14ac:dyDescent="0.25">
      <c r="A740" s="1">
        <f t="shared" si="22"/>
        <v>51969</v>
      </c>
      <c r="B740" s="1">
        <f t="shared" si="23"/>
        <v>51982</v>
      </c>
      <c r="C740" s="2">
        <f ca="1">IF(OR(TODAY()&lt;=A740,TODAY()&lt;=B740),IF(IF('Basic Calculator'!$K$5&gt;'Basic Calculator'!$H$10,IF('Basic Calculator'!$K$5&gt;=A740,1,0),IF('Basic Calculator'!$H$10&gt;=A740,1,0)),1,0),0)</f>
        <v>0</v>
      </c>
    </row>
    <row r="741" spans="1:3" x14ac:dyDescent="0.25">
      <c r="A741" s="1">
        <f t="shared" si="22"/>
        <v>51983</v>
      </c>
      <c r="B741" s="1">
        <f t="shared" si="23"/>
        <v>51996</v>
      </c>
      <c r="C741" s="2">
        <f ca="1">IF(OR(TODAY()&lt;=A741,TODAY()&lt;=B741),IF(IF('Basic Calculator'!$K$5&gt;'Basic Calculator'!$H$10,IF('Basic Calculator'!$K$5&gt;=A741,1,0),IF('Basic Calculator'!$H$10&gt;=A741,1,0)),1,0),0)</f>
        <v>0</v>
      </c>
    </row>
    <row r="742" spans="1:3" x14ac:dyDescent="0.25">
      <c r="A742" s="1">
        <f t="shared" si="22"/>
        <v>51997</v>
      </c>
      <c r="B742" s="1">
        <f t="shared" si="23"/>
        <v>52010</v>
      </c>
      <c r="C742" s="2">
        <f ca="1">IF(OR(TODAY()&lt;=A742,TODAY()&lt;=B742),IF(IF('Basic Calculator'!$K$5&gt;'Basic Calculator'!$H$10,IF('Basic Calculator'!$K$5&gt;=A742,1,0),IF('Basic Calculator'!$H$10&gt;=A742,1,0)),1,0),0)</f>
        <v>0</v>
      </c>
    </row>
    <row r="743" spans="1:3" x14ac:dyDescent="0.25">
      <c r="A743" s="1">
        <f t="shared" si="22"/>
        <v>52011</v>
      </c>
      <c r="B743" s="1">
        <f t="shared" si="23"/>
        <v>52024</v>
      </c>
      <c r="C743" s="2">
        <f ca="1">IF(OR(TODAY()&lt;=A743,TODAY()&lt;=B743),IF(IF('Basic Calculator'!$K$5&gt;'Basic Calculator'!$H$10,IF('Basic Calculator'!$K$5&gt;=A743,1,0),IF('Basic Calculator'!$H$10&gt;=A743,1,0)),1,0),0)</f>
        <v>0</v>
      </c>
    </row>
    <row r="744" spans="1:3" x14ac:dyDescent="0.25">
      <c r="A744" s="1">
        <f t="shared" si="22"/>
        <v>52025</v>
      </c>
      <c r="B744" s="1">
        <f t="shared" si="23"/>
        <v>52038</v>
      </c>
      <c r="C744" s="2">
        <f ca="1">IF(OR(TODAY()&lt;=A744,TODAY()&lt;=B744),IF(IF('Basic Calculator'!$K$5&gt;'Basic Calculator'!$H$10,IF('Basic Calculator'!$K$5&gt;=A744,1,0),IF('Basic Calculator'!$H$10&gt;=A744,1,0)),1,0),0)</f>
        <v>0</v>
      </c>
    </row>
    <row r="745" spans="1:3" x14ac:dyDescent="0.25">
      <c r="A745" s="1">
        <f t="shared" si="22"/>
        <v>52039</v>
      </c>
      <c r="B745" s="1">
        <f t="shared" si="23"/>
        <v>52052</v>
      </c>
      <c r="C745" s="2">
        <f ca="1">IF(OR(TODAY()&lt;=A745,TODAY()&lt;=B745),IF(IF('Basic Calculator'!$K$5&gt;'Basic Calculator'!$H$10,IF('Basic Calculator'!$K$5&gt;=A745,1,0),IF('Basic Calculator'!$H$10&gt;=A745,1,0)),1,0),0)</f>
        <v>0</v>
      </c>
    </row>
    <row r="746" spans="1:3" x14ac:dyDescent="0.25">
      <c r="A746" s="1">
        <f t="shared" si="22"/>
        <v>52053</v>
      </c>
      <c r="B746" s="1">
        <f t="shared" si="23"/>
        <v>52066</v>
      </c>
      <c r="C746" s="2">
        <f ca="1">IF(OR(TODAY()&lt;=A746,TODAY()&lt;=B746),IF(IF('Basic Calculator'!$K$5&gt;'Basic Calculator'!$H$10,IF('Basic Calculator'!$K$5&gt;=A746,1,0),IF('Basic Calculator'!$H$10&gt;=A746,1,0)),1,0),0)</f>
        <v>0</v>
      </c>
    </row>
    <row r="747" spans="1:3" x14ac:dyDescent="0.25">
      <c r="A747" s="1">
        <f t="shared" si="22"/>
        <v>52067</v>
      </c>
      <c r="B747" s="1">
        <f t="shared" si="23"/>
        <v>52080</v>
      </c>
      <c r="C747" s="2">
        <f ca="1">IF(OR(TODAY()&lt;=A747,TODAY()&lt;=B747),IF(IF('Basic Calculator'!$K$5&gt;'Basic Calculator'!$H$10,IF('Basic Calculator'!$K$5&gt;=A747,1,0),IF('Basic Calculator'!$H$10&gt;=A747,1,0)),1,0),0)</f>
        <v>0</v>
      </c>
    </row>
    <row r="748" spans="1:3" x14ac:dyDescent="0.25">
      <c r="A748" s="1">
        <f t="shared" si="22"/>
        <v>52081</v>
      </c>
      <c r="B748" s="1">
        <f t="shared" si="23"/>
        <v>52094</v>
      </c>
      <c r="C748" s="2">
        <f ca="1">IF(OR(TODAY()&lt;=A748,TODAY()&lt;=B748),IF(IF('Basic Calculator'!$K$5&gt;'Basic Calculator'!$H$10,IF('Basic Calculator'!$K$5&gt;=A748,1,0),IF('Basic Calculator'!$H$10&gt;=A748,1,0)),1,0),0)</f>
        <v>0</v>
      </c>
    </row>
    <row r="749" spans="1:3" x14ac:dyDescent="0.25">
      <c r="A749" s="1">
        <f t="shared" si="22"/>
        <v>52095</v>
      </c>
      <c r="B749" s="1">
        <f t="shared" si="23"/>
        <v>52108</v>
      </c>
      <c r="C749" s="2">
        <f ca="1">IF(OR(TODAY()&lt;=A749,TODAY()&lt;=B749),IF(IF('Basic Calculator'!$K$5&gt;'Basic Calculator'!$H$10,IF('Basic Calculator'!$K$5&gt;=A749,1,0),IF('Basic Calculator'!$H$10&gt;=A749,1,0)),1,0),0)</f>
        <v>0</v>
      </c>
    </row>
    <row r="750" spans="1:3" x14ac:dyDescent="0.25">
      <c r="A750" s="1">
        <f t="shared" si="22"/>
        <v>52109</v>
      </c>
      <c r="B750" s="1">
        <f t="shared" si="23"/>
        <v>52122</v>
      </c>
      <c r="C750" s="2">
        <f ca="1">IF(OR(TODAY()&lt;=A750,TODAY()&lt;=B750),IF(IF('Basic Calculator'!$K$5&gt;'Basic Calculator'!$H$10,IF('Basic Calculator'!$K$5&gt;=A750,1,0),IF('Basic Calculator'!$H$10&gt;=A750,1,0)),1,0),0)</f>
        <v>0</v>
      </c>
    </row>
    <row r="751" spans="1:3" x14ac:dyDescent="0.25">
      <c r="A751" s="1">
        <f t="shared" si="22"/>
        <v>52123</v>
      </c>
      <c r="B751" s="1">
        <f t="shared" si="23"/>
        <v>52136</v>
      </c>
      <c r="C751" s="2">
        <f ca="1">IF(OR(TODAY()&lt;=A751,TODAY()&lt;=B751),IF(IF('Basic Calculator'!$K$5&gt;'Basic Calculator'!$H$10,IF('Basic Calculator'!$K$5&gt;=A751,1,0),IF('Basic Calculator'!$H$10&gt;=A751,1,0)),1,0),0)</f>
        <v>0</v>
      </c>
    </row>
    <row r="752" spans="1:3" x14ac:dyDescent="0.25">
      <c r="A752" s="1">
        <f t="shared" si="22"/>
        <v>52137</v>
      </c>
      <c r="B752" s="1">
        <f t="shared" si="23"/>
        <v>52150</v>
      </c>
      <c r="C752" s="2">
        <f ca="1">IF(OR(TODAY()&lt;=A752,TODAY()&lt;=B752),IF(IF('Basic Calculator'!$K$5&gt;'Basic Calculator'!$H$10,IF('Basic Calculator'!$K$5&gt;=A752,1,0),IF('Basic Calculator'!$H$10&gt;=A752,1,0)),1,0),0)</f>
        <v>0</v>
      </c>
    </row>
    <row r="753" spans="1:3" x14ac:dyDescent="0.25">
      <c r="A753" s="1">
        <f t="shared" si="22"/>
        <v>52151</v>
      </c>
      <c r="B753" s="1">
        <f t="shared" si="23"/>
        <v>52164</v>
      </c>
      <c r="C753" s="2">
        <f ca="1">IF(OR(TODAY()&lt;=A753,TODAY()&lt;=B753),IF(IF('Basic Calculator'!$K$5&gt;'Basic Calculator'!$H$10,IF('Basic Calculator'!$K$5&gt;=A753,1,0),IF('Basic Calculator'!$H$10&gt;=A753,1,0)),1,0),0)</f>
        <v>0</v>
      </c>
    </row>
    <row r="754" spans="1:3" x14ac:dyDescent="0.25">
      <c r="A754" s="1">
        <f t="shared" si="22"/>
        <v>52165</v>
      </c>
      <c r="B754" s="1">
        <f t="shared" si="23"/>
        <v>52178</v>
      </c>
      <c r="C754" s="2">
        <f ca="1">IF(OR(TODAY()&lt;=A754,TODAY()&lt;=B754),IF(IF('Basic Calculator'!$K$5&gt;'Basic Calculator'!$H$10,IF('Basic Calculator'!$K$5&gt;=A754,1,0),IF('Basic Calculator'!$H$10&gt;=A754,1,0)),1,0),0)</f>
        <v>0</v>
      </c>
    </row>
    <row r="755" spans="1:3" x14ac:dyDescent="0.25">
      <c r="A755" s="1">
        <f t="shared" si="22"/>
        <v>52179</v>
      </c>
      <c r="B755" s="1">
        <f t="shared" si="23"/>
        <v>52192</v>
      </c>
      <c r="C755" s="2">
        <f ca="1">IF(OR(TODAY()&lt;=A755,TODAY()&lt;=B755),IF(IF('Basic Calculator'!$K$5&gt;'Basic Calculator'!$H$10,IF('Basic Calculator'!$K$5&gt;=A755,1,0),IF('Basic Calculator'!$H$10&gt;=A755,1,0)),1,0),0)</f>
        <v>0</v>
      </c>
    </row>
    <row r="756" spans="1:3" x14ac:dyDescent="0.25">
      <c r="A756" s="1">
        <f t="shared" si="22"/>
        <v>52193</v>
      </c>
      <c r="B756" s="1">
        <f t="shared" si="23"/>
        <v>52206</v>
      </c>
      <c r="C756" s="2">
        <f ca="1">IF(OR(TODAY()&lt;=A756,TODAY()&lt;=B756),IF(IF('Basic Calculator'!$K$5&gt;'Basic Calculator'!$H$10,IF('Basic Calculator'!$K$5&gt;=A756,1,0),IF('Basic Calculator'!$H$10&gt;=A756,1,0)),1,0),0)</f>
        <v>0</v>
      </c>
    </row>
    <row r="757" spans="1:3" x14ac:dyDescent="0.25">
      <c r="A757" s="1">
        <f t="shared" si="22"/>
        <v>52207</v>
      </c>
      <c r="B757" s="1">
        <f t="shared" si="23"/>
        <v>52220</v>
      </c>
      <c r="C757" s="2">
        <f ca="1">IF(OR(TODAY()&lt;=A757,TODAY()&lt;=B757),IF(IF('Basic Calculator'!$K$5&gt;'Basic Calculator'!$H$10,IF('Basic Calculator'!$K$5&gt;=A757,1,0),IF('Basic Calculator'!$H$10&gt;=A757,1,0)),1,0),0)</f>
        <v>0</v>
      </c>
    </row>
    <row r="758" spans="1:3" x14ac:dyDescent="0.25">
      <c r="A758" s="1">
        <f t="shared" si="22"/>
        <v>52221</v>
      </c>
      <c r="B758" s="1">
        <f t="shared" si="23"/>
        <v>52234</v>
      </c>
      <c r="C758" s="2">
        <f ca="1">IF(OR(TODAY()&lt;=A758,TODAY()&lt;=B758),IF(IF('Basic Calculator'!$K$5&gt;'Basic Calculator'!$H$10,IF('Basic Calculator'!$K$5&gt;=A758,1,0),IF('Basic Calculator'!$H$10&gt;=A758,1,0)),1,0),0)</f>
        <v>0</v>
      </c>
    </row>
    <row r="759" spans="1:3" x14ac:dyDescent="0.25">
      <c r="A759" s="1">
        <f t="shared" si="22"/>
        <v>52235</v>
      </c>
      <c r="B759" s="1">
        <f t="shared" si="23"/>
        <v>52248</v>
      </c>
      <c r="C759" s="2">
        <f ca="1">IF(OR(TODAY()&lt;=A759,TODAY()&lt;=B759),IF(IF('Basic Calculator'!$K$5&gt;'Basic Calculator'!$H$10,IF('Basic Calculator'!$K$5&gt;=A759,1,0),IF('Basic Calculator'!$H$10&gt;=A759,1,0)),1,0),0)</f>
        <v>0</v>
      </c>
    </row>
    <row r="760" spans="1:3" x14ac:dyDescent="0.25">
      <c r="A760" s="1">
        <f t="shared" si="22"/>
        <v>52249</v>
      </c>
      <c r="B760" s="1">
        <f t="shared" si="23"/>
        <v>52262</v>
      </c>
      <c r="C760" s="2">
        <f ca="1">IF(OR(TODAY()&lt;=A760,TODAY()&lt;=B760),IF(IF('Basic Calculator'!$K$5&gt;'Basic Calculator'!$H$10,IF('Basic Calculator'!$K$5&gt;=A760,1,0),IF('Basic Calculator'!$H$10&gt;=A760,1,0)),1,0),0)</f>
        <v>0</v>
      </c>
    </row>
    <row r="761" spans="1:3" x14ac:dyDescent="0.25">
      <c r="A761" s="1">
        <f t="shared" si="22"/>
        <v>52263</v>
      </c>
      <c r="B761" s="1">
        <f t="shared" si="23"/>
        <v>52276</v>
      </c>
      <c r="C761" s="2">
        <f ca="1">IF(OR(TODAY()&lt;=A761,TODAY()&lt;=B761),IF(IF('Basic Calculator'!$K$5&gt;'Basic Calculator'!$H$10,IF('Basic Calculator'!$K$5&gt;=A761,1,0),IF('Basic Calculator'!$H$10&gt;=A761,1,0)),1,0),0)</f>
        <v>0</v>
      </c>
    </row>
    <row r="762" spans="1:3" x14ac:dyDescent="0.25">
      <c r="A762" s="1">
        <f t="shared" si="22"/>
        <v>52277</v>
      </c>
      <c r="B762" s="1">
        <f t="shared" si="23"/>
        <v>52290</v>
      </c>
      <c r="C762" s="2">
        <f ca="1">IF(OR(TODAY()&lt;=A762,TODAY()&lt;=B762),IF(IF('Basic Calculator'!$K$5&gt;'Basic Calculator'!$H$10,IF('Basic Calculator'!$K$5&gt;=A762,1,0),IF('Basic Calculator'!$H$10&gt;=A762,1,0)),1,0),0)</f>
        <v>0</v>
      </c>
    </row>
    <row r="763" spans="1:3" x14ac:dyDescent="0.25">
      <c r="A763" s="1">
        <f t="shared" si="22"/>
        <v>52291</v>
      </c>
      <c r="B763" s="1">
        <f t="shared" si="23"/>
        <v>52304</v>
      </c>
      <c r="C763" s="2">
        <f ca="1">IF(OR(TODAY()&lt;=A763,TODAY()&lt;=B763),IF(IF('Basic Calculator'!$K$5&gt;'Basic Calculator'!$H$10,IF('Basic Calculator'!$K$5&gt;=A763,1,0),IF('Basic Calculator'!$H$10&gt;=A763,1,0)),1,0),0)</f>
        <v>0</v>
      </c>
    </row>
    <row r="764" spans="1:3" x14ac:dyDescent="0.25">
      <c r="A764" s="1">
        <f t="shared" si="22"/>
        <v>52305</v>
      </c>
      <c r="B764" s="1">
        <f t="shared" si="23"/>
        <v>52318</v>
      </c>
      <c r="C764" s="2">
        <f ca="1">IF(OR(TODAY()&lt;=A764,TODAY()&lt;=B764),IF(IF('Basic Calculator'!$K$5&gt;'Basic Calculator'!$H$10,IF('Basic Calculator'!$K$5&gt;=A764,1,0),IF('Basic Calculator'!$H$10&gt;=A764,1,0)),1,0),0)</f>
        <v>0</v>
      </c>
    </row>
    <row r="765" spans="1:3" x14ac:dyDescent="0.25">
      <c r="A765" s="1">
        <f t="shared" si="22"/>
        <v>52319</v>
      </c>
      <c r="B765" s="1">
        <f t="shared" si="23"/>
        <v>52332</v>
      </c>
      <c r="C765" s="2">
        <f ca="1">IF(OR(TODAY()&lt;=A765,TODAY()&lt;=B765),IF(IF('Basic Calculator'!$K$5&gt;'Basic Calculator'!$H$10,IF('Basic Calculator'!$K$5&gt;=A765,1,0),IF('Basic Calculator'!$H$10&gt;=A765,1,0)),1,0),0)</f>
        <v>0</v>
      </c>
    </row>
    <row r="766" spans="1:3" x14ac:dyDescent="0.25">
      <c r="A766" s="1">
        <f t="shared" si="22"/>
        <v>52333</v>
      </c>
      <c r="B766" s="1">
        <f t="shared" si="23"/>
        <v>52346</v>
      </c>
      <c r="C766" s="2">
        <f ca="1">IF(OR(TODAY()&lt;=A766,TODAY()&lt;=B766),IF(IF('Basic Calculator'!$K$5&gt;'Basic Calculator'!$H$10,IF('Basic Calculator'!$K$5&gt;=A766,1,0),IF('Basic Calculator'!$H$10&gt;=A766,1,0)),1,0),0)</f>
        <v>0</v>
      </c>
    </row>
    <row r="767" spans="1:3" x14ac:dyDescent="0.25">
      <c r="A767" s="1">
        <f t="shared" si="22"/>
        <v>52347</v>
      </c>
      <c r="B767" s="1">
        <f t="shared" si="23"/>
        <v>52360</v>
      </c>
      <c r="C767" s="2">
        <f ca="1">IF(OR(TODAY()&lt;=A767,TODAY()&lt;=B767),IF(IF('Basic Calculator'!$K$5&gt;'Basic Calculator'!$H$10,IF('Basic Calculator'!$K$5&gt;=A767,1,0),IF('Basic Calculator'!$H$10&gt;=A767,1,0)),1,0),0)</f>
        <v>0</v>
      </c>
    </row>
    <row r="768" spans="1:3" x14ac:dyDescent="0.25">
      <c r="A768" s="1">
        <f t="shared" si="22"/>
        <v>52361</v>
      </c>
      <c r="B768" s="1">
        <f t="shared" si="23"/>
        <v>52374</v>
      </c>
      <c r="C768" s="2">
        <f ca="1">IF(OR(TODAY()&lt;=A768,TODAY()&lt;=B768),IF(IF('Basic Calculator'!$K$5&gt;'Basic Calculator'!$H$10,IF('Basic Calculator'!$K$5&gt;=A768,1,0),IF('Basic Calculator'!$H$10&gt;=A768,1,0)),1,0),0)</f>
        <v>0</v>
      </c>
    </row>
    <row r="769" spans="1:3" x14ac:dyDescent="0.25">
      <c r="A769" s="1">
        <f t="shared" si="22"/>
        <v>52375</v>
      </c>
      <c r="B769" s="1">
        <f t="shared" si="23"/>
        <v>52388</v>
      </c>
      <c r="C769" s="2">
        <f ca="1">IF(OR(TODAY()&lt;=A769,TODAY()&lt;=B769),IF(IF('Basic Calculator'!$K$5&gt;'Basic Calculator'!$H$10,IF('Basic Calculator'!$K$5&gt;=A769,1,0),IF('Basic Calculator'!$H$10&gt;=A769,1,0)),1,0),0)</f>
        <v>0</v>
      </c>
    </row>
    <row r="770" spans="1:3" x14ac:dyDescent="0.25">
      <c r="A770" s="1">
        <f t="shared" si="22"/>
        <v>52389</v>
      </c>
      <c r="B770" s="1">
        <f t="shared" si="23"/>
        <v>52402</v>
      </c>
      <c r="C770" s="2">
        <f ca="1">IF(OR(TODAY()&lt;=A770,TODAY()&lt;=B770),IF(IF('Basic Calculator'!$K$5&gt;'Basic Calculator'!$H$10,IF('Basic Calculator'!$K$5&gt;=A770,1,0),IF('Basic Calculator'!$H$10&gt;=A770,1,0)),1,0),0)</f>
        <v>0</v>
      </c>
    </row>
    <row r="771" spans="1:3" x14ac:dyDescent="0.25">
      <c r="A771" s="1">
        <f t="shared" si="22"/>
        <v>52403</v>
      </c>
      <c r="B771" s="1">
        <f t="shared" si="23"/>
        <v>52416</v>
      </c>
      <c r="C771" s="2">
        <f ca="1">IF(OR(TODAY()&lt;=A771,TODAY()&lt;=B771),IF(IF('Basic Calculator'!$K$5&gt;'Basic Calculator'!$H$10,IF('Basic Calculator'!$K$5&gt;=A771,1,0),IF('Basic Calculator'!$H$10&gt;=A771,1,0)),1,0),0)</f>
        <v>0</v>
      </c>
    </row>
    <row r="772" spans="1:3" x14ac:dyDescent="0.25">
      <c r="A772" s="1">
        <f t="shared" si="22"/>
        <v>52417</v>
      </c>
      <c r="B772" s="1">
        <f t="shared" si="23"/>
        <v>52430</v>
      </c>
      <c r="C772" s="2">
        <f ca="1">IF(OR(TODAY()&lt;=A772,TODAY()&lt;=B772),IF(IF('Basic Calculator'!$K$5&gt;'Basic Calculator'!$H$10,IF('Basic Calculator'!$K$5&gt;=A772,1,0),IF('Basic Calculator'!$H$10&gt;=A772,1,0)),1,0),0)</f>
        <v>0</v>
      </c>
    </row>
    <row r="773" spans="1:3" x14ac:dyDescent="0.25">
      <c r="A773" s="1">
        <f t="shared" ref="A773:A836" si="24">B772+1</f>
        <v>52431</v>
      </c>
      <c r="B773" s="1">
        <f t="shared" ref="B773:B836" si="25">A773+13</f>
        <v>52444</v>
      </c>
      <c r="C773" s="2">
        <f ca="1">IF(OR(TODAY()&lt;=A773,TODAY()&lt;=B773),IF(IF('Basic Calculator'!$K$5&gt;'Basic Calculator'!$H$10,IF('Basic Calculator'!$K$5&gt;=A773,1,0),IF('Basic Calculator'!$H$10&gt;=A773,1,0)),1,0),0)</f>
        <v>0</v>
      </c>
    </row>
    <row r="774" spans="1:3" x14ac:dyDescent="0.25">
      <c r="A774" s="1">
        <f t="shared" si="24"/>
        <v>52445</v>
      </c>
      <c r="B774" s="1">
        <f t="shared" si="25"/>
        <v>52458</v>
      </c>
      <c r="C774" s="2">
        <f ca="1">IF(OR(TODAY()&lt;=A774,TODAY()&lt;=B774),IF(IF('Basic Calculator'!$K$5&gt;'Basic Calculator'!$H$10,IF('Basic Calculator'!$K$5&gt;=A774,1,0),IF('Basic Calculator'!$H$10&gt;=A774,1,0)),1,0),0)</f>
        <v>0</v>
      </c>
    </row>
    <row r="775" spans="1:3" x14ac:dyDescent="0.25">
      <c r="A775" s="1">
        <f t="shared" si="24"/>
        <v>52459</v>
      </c>
      <c r="B775" s="1">
        <f t="shared" si="25"/>
        <v>52472</v>
      </c>
      <c r="C775" s="2">
        <f ca="1">IF(OR(TODAY()&lt;=A775,TODAY()&lt;=B775),IF(IF('Basic Calculator'!$K$5&gt;'Basic Calculator'!$H$10,IF('Basic Calculator'!$K$5&gt;=A775,1,0),IF('Basic Calculator'!$H$10&gt;=A775,1,0)),1,0),0)</f>
        <v>0</v>
      </c>
    </row>
    <row r="776" spans="1:3" x14ac:dyDescent="0.25">
      <c r="A776" s="1">
        <f t="shared" si="24"/>
        <v>52473</v>
      </c>
      <c r="B776" s="1">
        <f t="shared" si="25"/>
        <v>52486</v>
      </c>
      <c r="C776" s="2">
        <f ca="1">IF(OR(TODAY()&lt;=A776,TODAY()&lt;=B776),IF(IF('Basic Calculator'!$K$5&gt;'Basic Calculator'!$H$10,IF('Basic Calculator'!$K$5&gt;=A776,1,0),IF('Basic Calculator'!$H$10&gt;=A776,1,0)),1,0),0)</f>
        <v>0</v>
      </c>
    </row>
    <row r="777" spans="1:3" x14ac:dyDescent="0.25">
      <c r="A777" s="1">
        <f t="shared" si="24"/>
        <v>52487</v>
      </c>
      <c r="B777" s="1">
        <f t="shared" si="25"/>
        <v>52500</v>
      </c>
      <c r="C777" s="2">
        <f ca="1">IF(OR(TODAY()&lt;=A777,TODAY()&lt;=B777),IF(IF('Basic Calculator'!$K$5&gt;'Basic Calculator'!$H$10,IF('Basic Calculator'!$K$5&gt;=A777,1,0),IF('Basic Calculator'!$H$10&gt;=A777,1,0)),1,0),0)</f>
        <v>0</v>
      </c>
    </row>
    <row r="778" spans="1:3" x14ac:dyDescent="0.25">
      <c r="A778" s="1">
        <f t="shared" si="24"/>
        <v>52501</v>
      </c>
      <c r="B778" s="1">
        <f t="shared" si="25"/>
        <v>52514</v>
      </c>
      <c r="C778" s="2">
        <f ca="1">IF(OR(TODAY()&lt;=A778,TODAY()&lt;=B778),IF(IF('Basic Calculator'!$K$5&gt;'Basic Calculator'!$H$10,IF('Basic Calculator'!$K$5&gt;=A778,1,0),IF('Basic Calculator'!$H$10&gt;=A778,1,0)),1,0),0)</f>
        <v>0</v>
      </c>
    </row>
    <row r="779" spans="1:3" x14ac:dyDescent="0.25">
      <c r="A779" s="1">
        <f t="shared" si="24"/>
        <v>52515</v>
      </c>
      <c r="B779" s="1">
        <f t="shared" si="25"/>
        <v>52528</v>
      </c>
      <c r="C779" s="2">
        <f ca="1">IF(OR(TODAY()&lt;=A779,TODAY()&lt;=B779),IF(IF('Basic Calculator'!$K$5&gt;'Basic Calculator'!$H$10,IF('Basic Calculator'!$K$5&gt;=A779,1,0),IF('Basic Calculator'!$H$10&gt;=A779,1,0)),1,0),0)</f>
        <v>0</v>
      </c>
    </row>
    <row r="780" spans="1:3" x14ac:dyDescent="0.25">
      <c r="A780" s="1">
        <f t="shared" si="24"/>
        <v>52529</v>
      </c>
      <c r="B780" s="1">
        <f t="shared" si="25"/>
        <v>52542</v>
      </c>
      <c r="C780" s="2">
        <f ca="1">IF(OR(TODAY()&lt;=A780,TODAY()&lt;=B780),IF(IF('Basic Calculator'!$K$5&gt;'Basic Calculator'!$H$10,IF('Basic Calculator'!$K$5&gt;=A780,1,0),IF('Basic Calculator'!$H$10&gt;=A780,1,0)),1,0),0)</f>
        <v>0</v>
      </c>
    </row>
    <row r="781" spans="1:3" x14ac:dyDescent="0.25">
      <c r="A781" s="1">
        <f t="shared" si="24"/>
        <v>52543</v>
      </c>
      <c r="B781" s="1">
        <f t="shared" si="25"/>
        <v>52556</v>
      </c>
      <c r="C781" s="2">
        <f ca="1">IF(OR(TODAY()&lt;=A781,TODAY()&lt;=B781),IF(IF('Basic Calculator'!$K$5&gt;'Basic Calculator'!$H$10,IF('Basic Calculator'!$K$5&gt;=A781,1,0),IF('Basic Calculator'!$H$10&gt;=A781,1,0)),1,0),0)</f>
        <v>0</v>
      </c>
    </row>
    <row r="782" spans="1:3" x14ac:dyDescent="0.25">
      <c r="A782" s="1">
        <f t="shared" si="24"/>
        <v>52557</v>
      </c>
      <c r="B782" s="1">
        <f t="shared" si="25"/>
        <v>52570</v>
      </c>
      <c r="C782" s="2">
        <f ca="1">IF(OR(TODAY()&lt;=A782,TODAY()&lt;=B782),IF(IF('Basic Calculator'!$K$5&gt;'Basic Calculator'!$H$10,IF('Basic Calculator'!$K$5&gt;=A782,1,0),IF('Basic Calculator'!$H$10&gt;=A782,1,0)),1,0),0)</f>
        <v>0</v>
      </c>
    </row>
    <row r="783" spans="1:3" x14ac:dyDescent="0.25">
      <c r="A783" s="1">
        <f t="shared" si="24"/>
        <v>52571</v>
      </c>
      <c r="B783" s="1">
        <f t="shared" si="25"/>
        <v>52584</v>
      </c>
      <c r="C783" s="2">
        <f ca="1">IF(OR(TODAY()&lt;=A783,TODAY()&lt;=B783),IF(IF('Basic Calculator'!$K$5&gt;'Basic Calculator'!$H$10,IF('Basic Calculator'!$K$5&gt;=A783,1,0),IF('Basic Calculator'!$H$10&gt;=A783,1,0)),1,0),0)</f>
        <v>0</v>
      </c>
    </row>
    <row r="784" spans="1:3" x14ac:dyDescent="0.25">
      <c r="A784" s="1">
        <f t="shared" si="24"/>
        <v>52585</v>
      </c>
      <c r="B784" s="1">
        <f t="shared" si="25"/>
        <v>52598</v>
      </c>
      <c r="C784" s="2">
        <f ca="1">IF(OR(TODAY()&lt;=A784,TODAY()&lt;=B784),IF(IF('Basic Calculator'!$K$5&gt;'Basic Calculator'!$H$10,IF('Basic Calculator'!$K$5&gt;=A784,1,0),IF('Basic Calculator'!$H$10&gt;=A784,1,0)),1,0),0)</f>
        <v>0</v>
      </c>
    </row>
    <row r="785" spans="1:3" x14ac:dyDescent="0.25">
      <c r="A785" s="1">
        <f t="shared" si="24"/>
        <v>52599</v>
      </c>
      <c r="B785" s="1">
        <f t="shared" si="25"/>
        <v>52612</v>
      </c>
      <c r="C785" s="2">
        <f ca="1">IF(OR(TODAY()&lt;=A785,TODAY()&lt;=B785),IF(IF('Basic Calculator'!$K$5&gt;'Basic Calculator'!$H$10,IF('Basic Calculator'!$K$5&gt;=A785,1,0),IF('Basic Calculator'!$H$10&gt;=A785,1,0)),1,0),0)</f>
        <v>0</v>
      </c>
    </row>
    <row r="786" spans="1:3" x14ac:dyDescent="0.25">
      <c r="A786" s="1">
        <f t="shared" si="24"/>
        <v>52613</v>
      </c>
      <c r="B786" s="1">
        <f t="shared" si="25"/>
        <v>52626</v>
      </c>
      <c r="C786" s="2">
        <f ca="1">IF(OR(TODAY()&lt;=A786,TODAY()&lt;=B786),IF(IF('Basic Calculator'!$K$5&gt;'Basic Calculator'!$H$10,IF('Basic Calculator'!$K$5&gt;=A786,1,0),IF('Basic Calculator'!$H$10&gt;=A786,1,0)),1,0),0)</f>
        <v>0</v>
      </c>
    </row>
    <row r="787" spans="1:3" x14ac:dyDescent="0.25">
      <c r="A787" s="1">
        <f t="shared" si="24"/>
        <v>52627</v>
      </c>
      <c r="B787" s="1">
        <f t="shared" si="25"/>
        <v>52640</v>
      </c>
      <c r="C787" s="2">
        <f ca="1">IF(OR(TODAY()&lt;=A787,TODAY()&lt;=B787),IF(IF('Basic Calculator'!$K$5&gt;'Basic Calculator'!$H$10,IF('Basic Calculator'!$K$5&gt;=A787,1,0),IF('Basic Calculator'!$H$10&gt;=A787,1,0)),1,0),0)</f>
        <v>0</v>
      </c>
    </row>
    <row r="788" spans="1:3" x14ac:dyDescent="0.25">
      <c r="A788" s="1">
        <f t="shared" si="24"/>
        <v>52641</v>
      </c>
      <c r="B788" s="1">
        <f t="shared" si="25"/>
        <v>52654</v>
      </c>
      <c r="C788" s="2">
        <f ca="1">IF(OR(TODAY()&lt;=A788,TODAY()&lt;=B788),IF(IF('Basic Calculator'!$K$5&gt;'Basic Calculator'!$H$10,IF('Basic Calculator'!$K$5&gt;=A788,1,0),IF('Basic Calculator'!$H$10&gt;=A788,1,0)),1,0),0)</f>
        <v>0</v>
      </c>
    </row>
    <row r="789" spans="1:3" x14ac:dyDescent="0.25">
      <c r="A789" s="1">
        <f t="shared" si="24"/>
        <v>52655</v>
      </c>
      <c r="B789" s="1">
        <f t="shared" si="25"/>
        <v>52668</v>
      </c>
      <c r="C789" s="2">
        <f ca="1">IF(OR(TODAY()&lt;=A789,TODAY()&lt;=B789),IF(IF('Basic Calculator'!$K$5&gt;'Basic Calculator'!$H$10,IF('Basic Calculator'!$K$5&gt;=A789,1,0),IF('Basic Calculator'!$H$10&gt;=A789,1,0)),1,0),0)</f>
        <v>0</v>
      </c>
    </row>
    <row r="790" spans="1:3" x14ac:dyDescent="0.25">
      <c r="A790" s="1">
        <f t="shared" si="24"/>
        <v>52669</v>
      </c>
      <c r="B790" s="1">
        <f t="shared" si="25"/>
        <v>52682</v>
      </c>
      <c r="C790" s="2">
        <f ca="1">IF(OR(TODAY()&lt;=A790,TODAY()&lt;=B790),IF(IF('Basic Calculator'!$K$5&gt;'Basic Calculator'!$H$10,IF('Basic Calculator'!$K$5&gt;=A790,1,0),IF('Basic Calculator'!$H$10&gt;=A790,1,0)),1,0),0)</f>
        <v>0</v>
      </c>
    </row>
    <row r="791" spans="1:3" x14ac:dyDescent="0.25">
      <c r="A791" s="1">
        <f t="shared" si="24"/>
        <v>52683</v>
      </c>
      <c r="B791" s="1">
        <f t="shared" si="25"/>
        <v>52696</v>
      </c>
      <c r="C791" s="2">
        <f ca="1">IF(OR(TODAY()&lt;=A791,TODAY()&lt;=B791),IF(IF('Basic Calculator'!$K$5&gt;'Basic Calculator'!$H$10,IF('Basic Calculator'!$K$5&gt;=A791,1,0),IF('Basic Calculator'!$H$10&gt;=A791,1,0)),1,0),0)</f>
        <v>0</v>
      </c>
    </row>
    <row r="792" spans="1:3" x14ac:dyDescent="0.25">
      <c r="A792" s="1">
        <f t="shared" si="24"/>
        <v>52697</v>
      </c>
      <c r="B792" s="1">
        <f t="shared" si="25"/>
        <v>52710</v>
      </c>
      <c r="C792" s="2">
        <f ca="1">IF(OR(TODAY()&lt;=A792,TODAY()&lt;=B792),IF(IF('Basic Calculator'!$K$5&gt;'Basic Calculator'!$H$10,IF('Basic Calculator'!$K$5&gt;=A792,1,0),IF('Basic Calculator'!$H$10&gt;=A792,1,0)),1,0),0)</f>
        <v>0</v>
      </c>
    </row>
    <row r="793" spans="1:3" x14ac:dyDescent="0.25">
      <c r="A793" s="1">
        <f t="shared" si="24"/>
        <v>52711</v>
      </c>
      <c r="B793" s="1">
        <f t="shared" si="25"/>
        <v>52724</v>
      </c>
      <c r="C793" s="2">
        <f ca="1">IF(OR(TODAY()&lt;=A793,TODAY()&lt;=B793),IF(IF('Basic Calculator'!$K$5&gt;'Basic Calculator'!$H$10,IF('Basic Calculator'!$K$5&gt;=A793,1,0),IF('Basic Calculator'!$H$10&gt;=A793,1,0)),1,0),0)</f>
        <v>0</v>
      </c>
    </row>
    <row r="794" spans="1:3" x14ac:dyDescent="0.25">
      <c r="A794" s="1">
        <f t="shared" si="24"/>
        <v>52725</v>
      </c>
      <c r="B794" s="1">
        <f t="shared" si="25"/>
        <v>52738</v>
      </c>
      <c r="C794" s="2">
        <f ca="1">IF(OR(TODAY()&lt;=A794,TODAY()&lt;=B794),IF(IF('Basic Calculator'!$K$5&gt;'Basic Calculator'!$H$10,IF('Basic Calculator'!$K$5&gt;=A794,1,0),IF('Basic Calculator'!$H$10&gt;=A794,1,0)),1,0),0)</f>
        <v>0</v>
      </c>
    </row>
    <row r="795" spans="1:3" x14ac:dyDescent="0.25">
      <c r="A795" s="1">
        <f t="shared" si="24"/>
        <v>52739</v>
      </c>
      <c r="B795" s="1">
        <f t="shared" si="25"/>
        <v>52752</v>
      </c>
      <c r="C795" s="2">
        <f ca="1">IF(OR(TODAY()&lt;=A795,TODAY()&lt;=B795),IF(IF('Basic Calculator'!$K$5&gt;'Basic Calculator'!$H$10,IF('Basic Calculator'!$K$5&gt;=A795,1,0),IF('Basic Calculator'!$H$10&gt;=A795,1,0)),1,0),0)</f>
        <v>0</v>
      </c>
    </row>
    <row r="796" spans="1:3" x14ac:dyDescent="0.25">
      <c r="A796" s="1">
        <f t="shared" si="24"/>
        <v>52753</v>
      </c>
      <c r="B796" s="1">
        <f t="shared" si="25"/>
        <v>52766</v>
      </c>
      <c r="C796" s="2">
        <f ca="1">IF(OR(TODAY()&lt;=A796,TODAY()&lt;=B796),IF(IF('Basic Calculator'!$K$5&gt;'Basic Calculator'!$H$10,IF('Basic Calculator'!$K$5&gt;=A796,1,0),IF('Basic Calculator'!$H$10&gt;=A796,1,0)),1,0),0)</f>
        <v>0</v>
      </c>
    </row>
    <row r="797" spans="1:3" x14ac:dyDescent="0.25">
      <c r="A797" s="1">
        <f t="shared" si="24"/>
        <v>52767</v>
      </c>
      <c r="B797" s="1">
        <f t="shared" si="25"/>
        <v>52780</v>
      </c>
      <c r="C797" s="2">
        <f ca="1">IF(OR(TODAY()&lt;=A797,TODAY()&lt;=B797),IF(IF('Basic Calculator'!$K$5&gt;'Basic Calculator'!$H$10,IF('Basic Calculator'!$K$5&gt;=A797,1,0),IF('Basic Calculator'!$H$10&gt;=A797,1,0)),1,0),0)</f>
        <v>0</v>
      </c>
    </row>
    <row r="798" spans="1:3" x14ac:dyDescent="0.25">
      <c r="A798" s="1">
        <f t="shared" si="24"/>
        <v>52781</v>
      </c>
      <c r="B798" s="1">
        <f t="shared" si="25"/>
        <v>52794</v>
      </c>
      <c r="C798" s="2">
        <f ca="1">IF(OR(TODAY()&lt;=A798,TODAY()&lt;=B798),IF(IF('Basic Calculator'!$K$5&gt;'Basic Calculator'!$H$10,IF('Basic Calculator'!$K$5&gt;=A798,1,0),IF('Basic Calculator'!$H$10&gt;=A798,1,0)),1,0),0)</f>
        <v>0</v>
      </c>
    </row>
    <row r="799" spans="1:3" x14ac:dyDescent="0.25">
      <c r="A799" s="1">
        <f t="shared" si="24"/>
        <v>52795</v>
      </c>
      <c r="B799" s="1">
        <f t="shared" si="25"/>
        <v>52808</v>
      </c>
      <c r="C799" s="2">
        <f ca="1">IF(OR(TODAY()&lt;=A799,TODAY()&lt;=B799),IF(IF('Basic Calculator'!$K$5&gt;'Basic Calculator'!$H$10,IF('Basic Calculator'!$K$5&gt;=A799,1,0),IF('Basic Calculator'!$H$10&gt;=A799,1,0)),1,0),0)</f>
        <v>0</v>
      </c>
    </row>
    <row r="800" spans="1:3" x14ac:dyDescent="0.25">
      <c r="A800" s="1">
        <f t="shared" si="24"/>
        <v>52809</v>
      </c>
      <c r="B800" s="1">
        <f t="shared" si="25"/>
        <v>52822</v>
      </c>
      <c r="C800" s="2">
        <f ca="1">IF(OR(TODAY()&lt;=A800,TODAY()&lt;=B800),IF(IF('Basic Calculator'!$K$5&gt;'Basic Calculator'!$H$10,IF('Basic Calculator'!$K$5&gt;=A800,1,0),IF('Basic Calculator'!$H$10&gt;=A800,1,0)),1,0),0)</f>
        <v>0</v>
      </c>
    </row>
    <row r="801" spans="1:3" x14ac:dyDescent="0.25">
      <c r="A801" s="1">
        <f t="shared" si="24"/>
        <v>52823</v>
      </c>
      <c r="B801" s="1">
        <f t="shared" si="25"/>
        <v>52836</v>
      </c>
      <c r="C801" s="2">
        <f ca="1">IF(OR(TODAY()&lt;=A801,TODAY()&lt;=B801),IF(IF('Basic Calculator'!$K$5&gt;'Basic Calculator'!$H$10,IF('Basic Calculator'!$K$5&gt;=A801,1,0),IF('Basic Calculator'!$H$10&gt;=A801,1,0)),1,0),0)</f>
        <v>0</v>
      </c>
    </row>
    <row r="802" spans="1:3" x14ac:dyDescent="0.25">
      <c r="A802" s="1">
        <f t="shared" si="24"/>
        <v>52837</v>
      </c>
      <c r="B802" s="1">
        <f t="shared" si="25"/>
        <v>52850</v>
      </c>
      <c r="C802" s="2">
        <f ca="1">IF(OR(TODAY()&lt;=A802,TODAY()&lt;=B802),IF(IF('Basic Calculator'!$K$5&gt;'Basic Calculator'!$H$10,IF('Basic Calculator'!$K$5&gt;=A802,1,0),IF('Basic Calculator'!$H$10&gt;=A802,1,0)),1,0),0)</f>
        <v>0</v>
      </c>
    </row>
    <row r="803" spans="1:3" x14ac:dyDescent="0.25">
      <c r="A803" s="1">
        <f t="shared" si="24"/>
        <v>52851</v>
      </c>
      <c r="B803" s="1">
        <f t="shared" si="25"/>
        <v>52864</v>
      </c>
      <c r="C803" s="2">
        <f ca="1">IF(OR(TODAY()&lt;=A803,TODAY()&lt;=B803),IF(IF('Basic Calculator'!$K$5&gt;'Basic Calculator'!$H$10,IF('Basic Calculator'!$K$5&gt;=A803,1,0),IF('Basic Calculator'!$H$10&gt;=A803,1,0)),1,0),0)</f>
        <v>0</v>
      </c>
    </row>
    <row r="804" spans="1:3" x14ac:dyDescent="0.25">
      <c r="A804" s="1">
        <f t="shared" si="24"/>
        <v>52865</v>
      </c>
      <c r="B804" s="1">
        <f t="shared" si="25"/>
        <v>52878</v>
      </c>
      <c r="C804" s="2">
        <f ca="1">IF(OR(TODAY()&lt;=A804,TODAY()&lt;=B804),IF(IF('Basic Calculator'!$K$5&gt;'Basic Calculator'!$H$10,IF('Basic Calculator'!$K$5&gt;=A804,1,0),IF('Basic Calculator'!$H$10&gt;=A804,1,0)),1,0),0)</f>
        <v>0</v>
      </c>
    </row>
    <row r="805" spans="1:3" x14ac:dyDescent="0.25">
      <c r="A805" s="1">
        <f t="shared" si="24"/>
        <v>52879</v>
      </c>
      <c r="B805" s="1">
        <f t="shared" si="25"/>
        <v>52892</v>
      </c>
      <c r="C805" s="2">
        <f ca="1">IF(OR(TODAY()&lt;=A805,TODAY()&lt;=B805),IF(IF('Basic Calculator'!$K$5&gt;'Basic Calculator'!$H$10,IF('Basic Calculator'!$K$5&gt;=A805,1,0),IF('Basic Calculator'!$H$10&gt;=A805,1,0)),1,0),0)</f>
        <v>0</v>
      </c>
    </row>
    <row r="806" spans="1:3" x14ac:dyDescent="0.25">
      <c r="A806" s="1">
        <f t="shared" si="24"/>
        <v>52893</v>
      </c>
      <c r="B806" s="1">
        <f t="shared" si="25"/>
        <v>52906</v>
      </c>
      <c r="C806" s="2">
        <f ca="1">IF(OR(TODAY()&lt;=A806,TODAY()&lt;=B806),IF(IF('Basic Calculator'!$K$5&gt;'Basic Calculator'!$H$10,IF('Basic Calculator'!$K$5&gt;=A806,1,0),IF('Basic Calculator'!$H$10&gt;=A806,1,0)),1,0),0)</f>
        <v>0</v>
      </c>
    </row>
    <row r="807" spans="1:3" x14ac:dyDescent="0.25">
      <c r="A807" s="1">
        <f t="shared" si="24"/>
        <v>52907</v>
      </c>
      <c r="B807" s="1">
        <f t="shared" si="25"/>
        <v>52920</v>
      </c>
      <c r="C807" s="2">
        <f ca="1">IF(OR(TODAY()&lt;=A807,TODAY()&lt;=B807),IF(IF('Basic Calculator'!$K$5&gt;'Basic Calculator'!$H$10,IF('Basic Calculator'!$K$5&gt;=A807,1,0),IF('Basic Calculator'!$H$10&gt;=A807,1,0)),1,0),0)</f>
        <v>0</v>
      </c>
    </row>
    <row r="808" spans="1:3" x14ac:dyDescent="0.25">
      <c r="A808" s="1">
        <f t="shared" si="24"/>
        <v>52921</v>
      </c>
      <c r="B808" s="1">
        <f t="shared" si="25"/>
        <v>52934</v>
      </c>
      <c r="C808" s="2">
        <f ca="1">IF(OR(TODAY()&lt;=A808,TODAY()&lt;=B808),IF(IF('Basic Calculator'!$K$5&gt;'Basic Calculator'!$H$10,IF('Basic Calculator'!$K$5&gt;=A808,1,0),IF('Basic Calculator'!$H$10&gt;=A808,1,0)),1,0),0)</f>
        <v>0</v>
      </c>
    </row>
    <row r="809" spans="1:3" x14ac:dyDescent="0.25">
      <c r="A809" s="1">
        <f t="shared" si="24"/>
        <v>52935</v>
      </c>
      <c r="B809" s="1">
        <f t="shared" si="25"/>
        <v>52948</v>
      </c>
      <c r="C809" s="2">
        <f ca="1">IF(OR(TODAY()&lt;=A809,TODAY()&lt;=B809),IF(IF('Basic Calculator'!$K$5&gt;'Basic Calculator'!$H$10,IF('Basic Calculator'!$K$5&gt;=A809,1,0),IF('Basic Calculator'!$H$10&gt;=A809,1,0)),1,0),0)</f>
        <v>0</v>
      </c>
    </row>
    <row r="810" spans="1:3" x14ac:dyDescent="0.25">
      <c r="A810" s="1">
        <f t="shared" si="24"/>
        <v>52949</v>
      </c>
      <c r="B810" s="1">
        <f t="shared" si="25"/>
        <v>52962</v>
      </c>
      <c r="C810" s="2">
        <f ca="1">IF(OR(TODAY()&lt;=A810,TODAY()&lt;=B810),IF(IF('Basic Calculator'!$K$5&gt;'Basic Calculator'!$H$10,IF('Basic Calculator'!$K$5&gt;=A810,1,0),IF('Basic Calculator'!$H$10&gt;=A810,1,0)),1,0),0)</f>
        <v>0</v>
      </c>
    </row>
    <row r="811" spans="1:3" x14ac:dyDescent="0.25">
      <c r="A811" s="1">
        <f t="shared" si="24"/>
        <v>52963</v>
      </c>
      <c r="B811" s="1">
        <f t="shared" si="25"/>
        <v>52976</v>
      </c>
      <c r="C811" s="2">
        <f ca="1">IF(OR(TODAY()&lt;=A811,TODAY()&lt;=B811),IF(IF('Basic Calculator'!$K$5&gt;'Basic Calculator'!$H$10,IF('Basic Calculator'!$K$5&gt;=A811,1,0),IF('Basic Calculator'!$H$10&gt;=A811,1,0)),1,0),0)</f>
        <v>0</v>
      </c>
    </row>
    <row r="812" spans="1:3" x14ac:dyDescent="0.25">
      <c r="A812" s="1">
        <f t="shared" si="24"/>
        <v>52977</v>
      </c>
      <c r="B812" s="1">
        <f t="shared" si="25"/>
        <v>52990</v>
      </c>
      <c r="C812" s="2">
        <f ca="1">IF(OR(TODAY()&lt;=A812,TODAY()&lt;=B812),IF(IF('Basic Calculator'!$K$5&gt;'Basic Calculator'!$H$10,IF('Basic Calculator'!$K$5&gt;=A812,1,0),IF('Basic Calculator'!$H$10&gt;=A812,1,0)),1,0),0)</f>
        <v>0</v>
      </c>
    </row>
    <row r="813" spans="1:3" x14ac:dyDescent="0.25">
      <c r="A813" s="1">
        <f t="shared" si="24"/>
        <v>52991</v>
      </c>
      <c r="B813" s="1">
        <f t="shared" si="25"/>
        <v>53004</v>
      </c>
      <c r="C813" s="2">
        <f ca="1">IF(OR(TODAY()&lt;=A813,TODAY()&lt;=B813),IF(IF('Basic Calculator'!$K$5&gt;'Basic Calculator'!$H$10,IF('Basic Calculator'!$K$5&gt;=A813,1,0),IF('Basic Calculator'!$H$10&gt;=A813,1,0)),1,0),0)</f>
        <v>0</v>
      </c>
    </row>
    <row r="814" spans="1:3" x14ac:dyDescent="0.25">
      <c r="A814" s="1">
        <f t="shared" si="24"/>
        <v>53005</v>
      </c>
      <c r="B814" s="1">
        <f t="shared" si="25"/>
        <v>53018</v>
      </c>
      <c r="C814" s="2">
        <f ca="1">IF(OR(TODAY()&lt;=A814,TODAY()&lt;=B814),IF(IF('Basic Calculator'!$K$5&gt;'Basic Calculator'!$H$10,IF('Basic Calculator'!$K$5&gt;=A814,1,0),IF('Basic Calculator'!$H$10&gt;=A814,1,0)),1,0),0)</f>
        <v>0</v>
      </c>
    </row>
    <row r="815" spans="1:3" x14ac:dyDescent="0.25">
      <c r="A815" s="1">
        <f t="shared" si="24"/>
        <v>53019</v>
      </c>
      <c r="B815" s="1">
        <f t="shared" si="25"/>
        <v>53032</v>
      </c>
      <c r="C815" s="2">
        <f ca="1">IF(OR(TODAY()&lt;=A815,TODAY()&lt;=B815),IF(IF('Basic Calculator'!$K$5&gt;'Basic Calculator'!$H$10,IF('Basic Calculator'!$K$5&gt;=A815,1,0),IF('Basic Calculator'!$H$10&gt;=A815,1,0)),1,0),0)</f>
        <v>0</v>
      </c>
    </row>
    <row r="816" spans="1:3" x14ac:dyDescent="0.25">
      <c r="A816" s="1">
        <f t="shared" si="24"/>
        <v>53033</v>
      </c>
      <c r="B816" s="1">
        <f t="shared" si="25"/>
        <v>53046</v>
      </c>
      <c r="C816" s="2">
        <f ca="1">IF(OR(TODAY()&lt;=A816,TODAY()&lt;=B816),IF(IF('Basic Calculator'!$K$5&gt;'Basic Calculator'!$H$10,IF('Basic Calculator'!$K$5&gt;=A816,1,0),IF('Basic Calculator'!$H$10&gt;=A816,1,0)),1,0),0)</f>
        <v>0</v>
      </c>
    </row>
    <row r="817" spans="1:3" x14ac:dyDescent="0.25">
      <c r="A817" s="1">
        <f t="shared" si="24"/>
        <v>53047</v>
      </c>
      <c r="B817" s="1">
        <f t="shared" si="25"/>
        <v>53060</v>
      </c>
      <c r="C817" s="2">
        <f ca="1">IF(OR(TODAY()&lt;=A817,TODAY()&lt;=B817),IF(IF('Basic Calculator'!$K$5&gt;'Basic Calculator'!$H$10,IF('Basic Calculator'!$K$5&gt;=A817,1,0),IF('Basic Calculator'!$H$10&gt;=A817,1,0)),1,0),0)</f>
        <v>0</v>
      </c>
    </row>
    <row r="818" spans="1:3" x14ac:dyDescent="0.25">
      <c r="A818" s="1">
        <f t="shared" si="24"/>
        <v>53061</v>
      </c>
      <c r="B818" s="1">
        <f t="shared" si="25"/>
        <v>53074</v>
      </c>
      <c r="C818" s="2">
        <f ca="1">IF(OR(TODAY()&lt;=A818,TODAY()&lt;=B818),IF(IF('Basic Calculator'!$K$5&gt;'Basic Calculator'!$H$10,IF('Basic Calculator'!$K$5&gt;=A818,1,0),IF('Basic Calculator'!$H$10&gt;=A818,1,0)),1,0),0)</f>
        <v>0</v>
      </c>
    </row>
    <row r="819" spans="1:3" x14ac:dyDescent="0.25">
      <c r="A819" s="1">
        <f t="shared" si="24"/>
        <v>53075</v>
      </c>
      <c r="B819" s="1">
        <f t="shared" si="25"/>
        <v>53088</v>
      </c>
      <c r="C819" s="2">
        <f ca="1">IF(OR(TODAY()&lt;=A819,TODAY()&lt;=B819),IF(IF('Basic Calculator'!$K$5&gt;'Basic Calculator'!$H$10,IF('Basic Calculator'!$K$5&gt;=A819,1,0),IF('Basic Calculator'!$H$10&gt;=A819,1,0)),1,0),0)</f>
        <v>0</v>
      </c>
    </row>
    <row r="820" spans="1:3" x14ac:dyDescent="0.25">
      <c r="A820" s="1">
        <f t="shared" si="24"/>
        <v>53089</v>
      </c>
      <c r="B820" s="1">
        <f t="shared" si="25"/>
        <v>53102</v>
      </c>
      <c r="C820" s="2">
        <f ca="1">IF(OR(TODAY()&lt;=A820,TODAY()&lt;=B820),IF(IF('Basic Calculator'!$K$5&gt;'Basic Calculator'!$H$10,IF('Basic Calculator'!$K$5&gt;=A820,1,0),IF('Basic Calculator'!$H$10&gt;=A820,1,0)),1,0),0)</f>
        <v>0</v>
      </c>
    </row>
    <row r="821" spans="1:3" x14ac:dyDescent="0.25">
      <c r="A821" s="1">
        <f t="shared" si="24"/>
        <v>53103</v>
      </c>
      <c r="B821" s="1">
        <f t="shared" si="25"/>
        <v>53116</v>
      </c>
      <c r="C821" s="2">
        <f ca="1">IF(OR(TODAY()&lt;=A821,TODAY()&lt;=B821),IF(IF('Basic Calculator'!$K$5&gt;'Basic Calculator'!$H$10,IF('Basic Calculator'!$K$5&gt;=A821,1,0),IF('Basic Calculator'!$H$10&gt;=A821,1,0)),1,0),0)</f>
        <v>0</v>
      </c>
    </row>
    <row r="822" spans="1:3" x14ac:dyDescent="0.25">
      <c r="A822" s="1">
        <f t="shared" si="24"/>
        <v>53117</v>
      </c>
      <c r="B822" s="1">
        <f t="shared" si="25"/>
        <v>53130</v>
      </c>
      <c r="C822" s="2">
        <f ca="1">IF(OR(TODAY()&lt;=A822,TODAY()&lt;=B822),IF(IF('Basic Calculator'!$K$5&gt;'Basic Calculator'!$H$10,IF('Basic Calculator'!$K$5&gt;=A822,1,0),IF('Basic Calculator'!$H$10&gt;=A822,1,0)),1,0),0)</f>
        <v>0</v>
      </c>
    </row>
    <row r="823" spans="1:3" x14ac:dyDescent="0.25">
      <c r="A823" s="1">
        <f t="shared" si="24"/>
        <v>53131</v>
      </c>
      <c r="B823" s="1">
        <f t="shared" si="25"/>
        <v>53144</v>
      </c>
      <c r="C823" s="2">
        <f ca="1">IF(OR(TODAY()&lt;=A823,TODAY()&lt;=B823),IF(IF('Basic Calculator'!$K$5&gt;'Basic Calculator'!$H$10,IF('Basic Calculator'!$K$5&gt;=A823,1,0),IF('Basic Calculator'!$H$10&gt;=A823,1,0)),1,0),0)</f>
        <v>0</v>
      </c>
    </row>
    <row r="824" spans="1:3" x14ac:dyDescent="0.25">
      <c r="A824" s="1">
        <f t="shared" si="24"/>
        <v>53145</v>
      </c>
      <c r="B824" s="1">
        <f t="shared" si="25"/>
        <v>53158</v>
      </c>
      <c r="C824" s="2">
        <f ca="1">IF(OR(TODAY()&lt;=A824,TODAY()&lt;=B824),IF(IF('Basic Calculator'!$K$5&gt;'Basic Calculator'!$H$10,IF('Basic Calculator'!$K$5&gt;=A824,1,0),IF('Basic Calculator'!$H$10&gt;=A824,1,0)),1,0),0)</f>
        <v>0</v>
      </c>
    </row>
    <row r="825" spans="1:3" x14ac:dyDescent="0.25">
      <c r="A825" s="1">
        <f t="shared" si="24"/>
        <v>53159</v>
      </c>
      <c r="B825" s="1">
        <f t="shared" si="25"/>
        <v>53172</v>
      </c>
      <c r="C825" s="2">
        <f ca="1">IF(OR(TODAY()&lt;=A825,TODAY()&lt;=B825),IF(IF('Basic Calculator'!$K$5&gt;'Basic Calculator'!$H$10,IF('Basic Calculator'!$K$5&gt;=A825,1,0),IF('Basic Calculator'!$H$10&gt;=A825,1,0)),1,0),0)</f>
        <v>0</v>
      </c>
    </row>
    <row r="826" spans="1:3" x14ac:dyDescent="0.25">
      <c r="A826" s="1">
        <f t="shared" si="24"/>
        <v>53173</v>
      </c>
      <c r="B826" s="1">
        <f t="shared" si="25"/>
        <v>53186</v>
      </c>
      <c r="C826" s="2">
        <f ca="1">IF(OR(TODAY()&lt;=A826,TODAY()&lt;=B826),IF(IF('Basic Calculator'!$K$5&gt;'Basic Calculator'!$H$10,IF('Basic Calculator'!$K$5&gt;=A826,1,0),IF('Basic Calculator'!$H$10&gt;=A826,1,0)),1,0),0)</f>
        <v>0</v>
      </c>
    </row>
    <row r="827" spans="1:3" x14ac:dyDescent="0.25">
      <c r="A827" s="1">
        <f t="shared" si="24"/>
        <v>53187</v>
      </c>
      <c r="B827" s="1">
        <f t="shared" si="25"/>
        <v>53200</v>
      </c>
      <c r="C827" s="2">
        <f ca="1">IF(OR(TODAY()&lt;=A827,TODAY()&lt;=B827),IF(IF('Basic Calculator'!$K$5&gt;'Basic Calculator'!$H$10,IF('Basic Calculator'!$K$5&gt;=A827,1,0),IF('Basic Calculator'!$H$10&gt;=A827,1,0)),1,0),0)</f>
        <v>0</v>
      </c>
    </row>
    <row r="828" spans="1:3" x14ac:dyDescent="0.25">
      <c r="A828" s="1">
        <f t="shared" si="24"/>
        <v>53201</v>
      </c>
      <c r="B828" s="1">
        <f t="shared" si="25"/>
        <v>53214</v>
      </c>
      <c r="C828" s="2">
        <f ca="1">IF(OR(TODAY()&lt;=A828,TODAY()&lt;=B828),IF(IF('Basic Calculator'!$K$5&gt;'Basic Calculator'!$H$10,IF('Basic Calculator'!$K$5&gt;=A828,1,0),IF('Basic Calculator'!$H$10&gt;=A828,1,0)),1,0),0)</f>
        <v>0</v>
      </c>
    </row>
    <row r="829" spans="1:3" x14ac:dyDescent="0.25">
      <c r="A829" s="1">
        <f t="shared" si="24"/>
        <v>53215</v>
      </c>
      <c r="B829" s="1">
        <f t="shared" si="25"/>
        <v>53228</v>
      </c>
      <c r="C829" s="2">
        <f ca="1">IF(OR(TODAY()&lt;=A829,TODAY()&lt;=B829),IF(IF('Basic Calculator'!$K$5&gt;'Basic Calculator'!$H$10,IF('Basic Calculator'!$K$5&gt;=A829,1,0),IF('Basic Calculator'!$H$10&gt;=A829,1,0)),1,0),0)</f>
        <v>0</v>
      </c>
    </row>
    <row r="830" spans="1:3" x14ac:dyDescent="0.25">
      <c r="A830" s="1">
        <f t="shared" si="24"/>
        <v>53229</v>
      </c>
      <c r="B830" s="1">
        <f t="shared" si="25"/>
        <v>53242</v>
      </c>
      <c r="C830" s="2">
        <f ca="1">IF(OR(TODAY()&lt;=A830,TODAY()&lt;=B830),IF(IF('Basic Calculator'!$K$5&gt;'Basic Calculator'!$H$10,IF('Basic Calculator'!$K$5&gt;=A830,1,0),IF('Basic Calculator'!$H$10&gt;=A830,1,0)),1,0),0)</f>
        <v>0</v>
      </c>
    </row>
    <row r="831" spans="1:3" x14ac:dyDescent="0.25">
      <c r="A831" s="1">
        <f t="shared" si="24"/>
        <v>53243</v>
      </c>
      <c r="B831" s="1">
        <f t="shared" si="25"/>
        <v>53256</v>
      </c>
      <c r="C831" s="2">
        <f ca="1">IF(OR(TODAY()&lt;=A831,TODAY()&lt;=B831),IF(IF('Basic Calculator'!$K$5&gt;'Basic Calculator'!$H$10,IF('Basic Calculator'!$K$5&gt;=A831,1,0),IF('Basic Calculator'!$H$10&gt;=A831,1,0)),1,0),0)</f>
        <v>0</v>
      </c>
    </row>
    <row r="832" spans="1:3" x14ac:dyDescent="0.25">
      <c r="A832" s="1">
        <f t="shared" si="24"/>
        <v>53257</v>
      </c>
      <c r="B832" s="1">
        <f t="shared" si="25"/>
        <v>53270</v>
      </c>
      <c r="C832" s="2">
        <f ca="1">IF(OR(TODAY()&lt;=A832,TODAY()&lt;=B832),IF(IF('Basic Calculator'!$K$5&gt;'Basic Calculator'!$H$10,IF('Basic Calculator'!$K$5&gt;=A832,1,0),IF('Basic Calculator'!$H$10&gt;=A832,1,0)),1,0),0)</f>
        <v>0</v>
      </c>
    </row>
    <row r="833" spans="1:3" x14ac:dyDescent="0.25">
      <c r="A833" s="1">
        <f t="shared" si="24"/>
        <v>53271</v>
      </c>
      <c r="B833" s="1">
        <f t="shared" si="25"/>
        <v>53284</v>
      </c>
      <c r="C833" s="2">
        <f ca="1">IF(OR(TODAY()&lt;=A833,TODAY()&lt;=B833),IF(IF('Basic Calculator'!$K$5&gt;'Basic Calculator'!$H$10,IF('Basic Calculator'!$K$5&gt;=A833,1,0),IF('Basic Calculator'!$H$10&gt;=A833,1,0)),1,0),0)</f>
        <v>0</v>
      </c>
    </row>
    <row r="834" spans="1:3" x14ac:dyDescent="0.25">
      <c r="A834" s="1">
        <f t="shared" si="24"/>
        <v>53285</v>
      </c>
      <c r="B834" s="1">
        <f t="shared" si="25"/>
        <v>53298</v>
      </c>
      <c r="C834" s="2">
        <f ca="1">IF(OR(TODAY()&lt;=A834,TODAY()&lt;=B834),IF(IF('Basic Calculator'!$K$5&gt;'Basic Calculator'!$H$10,IF('Basic Calculator'!$K$5&gt;=A834,1,0),IF('Basic Calculator'!$H$10&gt;=A834,1,0)),1,0),0)</f>
        <v>0</v>
      </c>
    </row>
    <row r="835" spans="1:3" x14ac:dyDescent="0.25">
      <c r="A835" s="1">
        <f t="shared" si="24"/>
        <v>53299</v>
      </c>
      <c r="B835" s="1">
        <f t="shared" si="25"/>
        <v>53312</v>
      </c>
      <c r="C835" s="2">
        <f ca="1">IF(OR(TODAY()&lt;=A835,TODAY()&lt;=B835),IF(IF('Basic Calculator'!$K$5&gt;'Basic Calculator'!$H$10,IF('Basic Calculator'!$K$5&gt;=A835,1,0),IF('Basic Calculator'!$H$10&gt;=A835,1,0)),1,0),0)</f>
        <v>0</v>
      </c>
    </row>
    <row r="836" spans="1:3" x14ac:dyDescent="0.25">
      <c r="A836" s="1">
        <f t="shared" si="24"/>
        <v>53313</v>
      </c>
      <c r="B836" s="1">
        <f t="shared" si="25"/>
        <v>53326</v>
      </c>
      <c r="C836" s="2">
        <f ca="1">IF(OR(TODAY()&lt;=A836,TODAY()&lt;=B836),IF(IF('Basic Calculator'!$K$5&gt;'Basic Calculator'!$H$10,IF('Basic Calculator'!$K$5&gt;=A836,1,0),IF('Basic Calculator'!$H$10&gt;=A836,1,0)),1,0),0)</f>
        <v>0</v>
      </c>
    </row>
    <row r="837" spans="1:3" x14ac:dyDescent="0.25">
      <c r="A837" s="1">
        <f t="shared" ref="A837:A900" si="26">B836+1</f>
        <v>53327</v>
      </c>
      <c r="B837" s="1">
        <f t="shared" ref="B837:B900" si="27">A837+13</f>
        <v>53340</v>
      </c>
      <c r="C837" s="2">
        <f ca="1">IF(OR(TODAY()&lt;=A837,TODAY()&lt;=B837),IF(IF('Basic Calculator'!$K$5&gt;'Basic Calculator'!$H$10,IF('Basic Calculator'!$K$5&gt;=A837,1,0),IF('Basic Calculator'!$H$10&gt;=A837,1,0)),1,0),0)</f>
        <v>0</v>
      </c>
    </row>
    <row r="838" spans="1:3" x14ac:dyDescent="0.25">
      <c r="A838" s="1">
        <f t="shared" si="26"/>
        <v>53341</v>
      </c>
      <c r="B838" s="1">
        <f t="shared" si="27"/>
        <v>53354</v>
      </c>
      <c r="C838" s="2">
        <f ca="1">IF(OR(TODAY()&lt;=A838,TODAY()&lt;=B838),IF(IF('Basic Calculator'!$K$5&gt;'Basic Calculator'!$H$10,IF('Basic Calculator'!$K$5&gt;=A838,1,0),IF('Basic Calculator'!$H$10&gt;=A838,1,0)),1,0),0)</f>
        <v>0</v>
      </c>
    </row>
    <row r="839" spans="1:3" x14ac:dyDescent="0.25">
      <c r="A839" s="1">
        <f t="shared" si="26"/>
        <v>53355</v>
      </c>
      <c r="B839" s="1">
        <f t="shared" si="27"/>
        <v>53368</v>
      </c>
      <c r="C839" s="2">
        <f ca="1">IF(OR(TODAY()&lt;=A839,TODAY()&lt;=B839),IF(IF('Basic Calculator'!$K$5&gt;'Basic Calculator'!$H$10,IF('Basic Calculator'!$K$5&gt;=A839,1,0),IF('Basic Calculator'!$H$10&gt;=A839,1,0)),1,0),0)</f>
        <v>0</v>
      </c>
    </row>
    <row r="840" spans="1:3" x14ac:dyDescent="0.25">
      <c r="A840" s="1">
        <f t="shared" si="26"/>
        <v>53369</v>
      </c>
      <c r="B840" s="1">
        <f t="shared" si="27"/>
        <v>53382</v>
      </c>
      <c r="C840" s="2">
        <f ca="1">IF(OR(TODAY()&lt;=A840,TODAY()&lt;=B840),IF(IF('Basic Calculator'!$K$5&gt;'Basic Calculator'!$H$10,IF('Basic Calculator'!$K$5&gt;=A840,1,0),IF('Basic Calculator'!$H$10&gt;=A840,1,0)),1,0),0)</f>
        <v>0</v>
      </c>
    </row>
    <row r="841" spans="1:3" x14ac:dyDescent="0.25">
      <c r="A841" s="1">
        <f t="shared" si="26"/>
        <v>53383</v>
      </c>
      <c r="B841" s="1">
        <f t="shared" si="27"/>
        <v>53396</v>
      </c>
      <c r="C841" s="2">
        <f ca="1">IF(OR(TODAY()&lt;=A841,TODAY()&lt;=B841),IF(IF('Basic Calculator'!$K$5&gt;'Basic Calculator'!$H$10,IF('Basic Calculator'!$K$5&gt;=A841,1,0),IF('Basic Calculator'!$H$10&gt;=A841,1,0)),1,0),0)</f>
        <v>0</v>
      </c>
    </row>
    <row r="842" spans="1:3" x14ac:dyDescent="0.25">
      <c r="A842" s="1">
        <f t="shared" si="26"/>
        <v>53397</v>
      </c>
      <c r="B842" s="1">
        <f t="shared" si="27"/>
        <v>53410</v>
      </c>
      <c r="C842" s="2">
        <f ca="1">IF(OR(TODAY()&lt;=A842,TODAY()&lt;=B842),IF(IF('Basic Calculator'!$K$5&gt;'Basic Calculator'!$H$10,IF('Basic Calculator'!$K$5&gt;=A842,1,0),IF('Basic Calculator'!$H$10&gt;=A842,1,0)),1,0),0)</f>
        <v>0</v>
      </c>
    </row>
    <row r="843" spans="1:3" x14ac:dyDescent="0.25">
      <c r="A843" s="1">
        <f t="shared" si="26"/>
        <v>53411</v>
      </c>
      <c r="B843" s="1">
        <f t="shared" si="27"/>
        <v>53424</v>
      </c>
      <c r="C843" s="2">
        <f ca="1">IF(OR(TODAY()&lt;=A843,TODAY()&lt;=B843),IF(IF('Basic Calculator'!$K$5&gt;'Basic Calculator'!$H$10,IF('Basic Calculator'!$K$5&gt;=A843,1,0),IF('Basic Calculator'!$H$10&gt;=A843,1,0)),1,0),0)</f>
        <v>0</v>
      </c>
    </row>
    <row r="844" spans="1:3" x14ac:dyDescent="0.25">
      <c r="A844" s="1">
        <f t="shared" si="26"/>
        <v>53425</v>
      </c>
      <c r="B844" s="1">
        <f t="shared" si="27"/>
        <v>53438</v>
      </c>
      <c r="C844" s="2">
        <f ca="1">IF(OR(TODAY()&lt;=A844,TODAY()&lt;=B844),IF(IF('Basic Calculator'!$K$5&gt;'Basic Calculator'!$H$10,IF('Basic Calculator'!$K$5&gt;=A844,1,0),IF('Basic Calculator'!$H$10&gt;=A844,1,0)),1,0),0)</f>
        <v>0</v>
      </c>
    </row>
    <row r="845" spans="1:3" x14ac:dyDescent="0.25">
      <c r="A845" s="1">
        <f t="shared" si="26"/>
        <v>53439</v>
      </c>
      <c r="B845" s="1">
        <f t="shared" si="27"/>
        <v>53452</v>
      </c>
      <c r="C845" s="2">
        <f ca="1">IF(OR(TODAY()&lt;=A845,TODAY()&lt;=B845),IF(IF('Basic Calculator'!$K$5&gt;'Basic Calculator'!$H$10,IF('Basic Calculator'!$K$5&gt;=A845,1,0),IF('Basic Calculator'!$H$10&gt;=A845,1,0)),1,0),0)</f>
        <v>0</v>
      </c>
    </row>
    <row r="846" spans="1:3" x14ac:dyDescent="0.25">
      <c r="A846" s="1">
        <f t="shared" si="26"/>
        <v>53453</v>
      </c>
      <c r="B846" s="1">
        <f t="shared" si="27"/>
        <v>53466</v>
      </c>
      <c r="C846" s="2">
        <f ca="1">IF(OR(TODAY()&lt;=A846,TODAY()&lt;=B846),IF(IF('Basic Calculator'!$K$5&gt;'Basic Calculator'!$H$10,IF('Basic Calculator'!$K$5&gt;=A846,1,0),IF('Basic Calculator'!$H$10&gt;=A846,1,0)),1,0),0)</f>
        <v>0</v>
      </c>
    </row>
    <row r="847" spans="1:3" x14ac:dyDescent="0.25">
      <c r="A847" s="1">
        <f t="shared" si="26"/>
        <v>53467</v>
      </c>
      <c r="B847" s="1">
        <f t="shared" si="27"/>
        <v>53480</v>
      </c>
      <c r="C847" s="2">
        <f ca="1">IF(OR(TODAY()&lt;=A847,TODAY()&lt;=B847),IF(IF('Basic Calculator'!$K$5&gt;'Basic Calculator'!$H$10,IF('Basic Calculator'!$K$5&gt;=A847,1,0),IF('Basic Calculator'!$H$10&gt;=A847,1,0)),1,0),0)</f>
        <v>0</v>
      </c>
    </row>
    <row r="848" spans="1:3" x14ac:dyDescent="0.25">
      <c r="A848" s="1">
        <f t="shared" si="26"/>
        <v>53481</v>
      </c>
      <c r="B848" s="1">
        <f t="shared" si="27"/>
        <v>53494</v>
      </c>
      <c r="C848" s="2">
        <f ca="1">IF(OR(TODAY()&lt;=A848,TODAY()&lt;=B848),IF(IF('Basic Calculator'!$K$5&gt;'Basic Calculator'!$H$10,IF('Basic Calculator'!$K$5&gt;=A848,1,0),IF('Basic Calculator'!$H$10&gt;=A848,1,0)),1,0),0)</f>
        <v>0</v>
      </c>
    </row>
    <row r="849" spans="1:3" x14ac:dyDescent="0.25">
      <c r="A849" s="1">
        <f t="shared" si="26"/>
        <v>53495</v>
      </c>
      <c r="B849" s="1">
        <f t="shared" si="27"/>
        <v>53508</v>
      </c>
      <c r="C849" s="2">
        <f ca="1">IF(OR(TODAY()&lt;=A849,TODAY()&lt;=B849),IF(IF('Basic Calculator'!$K$5&gt;'Basic Calculator'!$H$10,IF('Basic Calculator'!$K$5&gt;=A849,1,0),IF('Basic Calculator'!$H$10&gt;=A849,1,0)),1,0),0)</f>
        <v>0</v>
      </c>
    </row>
    <row r="850" spans="1:3" x14ac:dyDescent="0.25">
      <c r="A850" s="1">
        <f t="shared" si="26"/>
        <v>53509</v>
      </c>
      <c r="B850" s="1">
        <f t="shared" si="27"/>
        <v>53522</v>
      </c>
      <c r="C850" s="2">
        <f ca="1">IF(OR(TODAY()&lt;=A850,TODAY()&lt;=B850),IF(IF('Basic Calculator'!$K$5&gt;'Basic Calculator'!$H$10,IF('Basic Calculator'!$K$5&gt;=A850,1,0),IF('Basic Calculator'!$H$10&gt;=A850,1,0)),1,0),0)</f>
        <v>0</v>
      </c>
    </row>
    <row r="851" spans="1:3" x14ac:dyDescent="0.25">
      <c r="A851" s="1">
        <f t="shared" si="26"/>
        <v>53523</v>
      </c>
      <c r="B851" s="1">
        <f t="shared" si="27"/>
        <v>53536</v>
      </c>
      <c r="C851" s="2">
        <f ca="1">IF(OR(TODAY()&lt;=A851,TODAY()&lt;=B851),IF(IF('Basic Calculator'!$K$5&gt;'Basic Calculator'!$H$10,IF('Basic Calculator'!$K$5&gt;=A851,1,0),IF('Basic Calculator'!$H$10&gt;=A851,1,0)),1,0),0)</f>
        <v>0</v>
      </c>
    </row>
    <row r="852" spans="1:3" x14ac:dyDescent="0.25">
      <c r="A852" s="1">
        <f t="shared" si="26"/>
        <v>53537</v>
      </c>
      <c r="B852" s="1">
        <f t="shared" si="27"/>
        <v>53550</v>
      </c>
      <c r="C852" s="2">
        <f ca="1">IF(OR(TODAY()&lt;=A852,TODAY()&lt;=B852),IF(IF('Basic Calculator'!$K$5&gt;'Basic Calculator'!$H$10,IF('Basic Calculator'!$K$5&gt;=A852,1,0),IF('Basic Calculator'!$H$10&gt;=A852,1,0)),1,0),0)</f>
        <v>0</v>
      </c>
    </row>
    <row r="853" spans="1:3" x14ac:dyDescent="0.25">
      <c r="A853" s="1">
        <f t="shared" si="26"/>
        <v>53551</v>
      </c>
      <c r="B853" s="1">
        <f t="shared" si="27"/>
        <v>53564</v>
      </c>
      <c r="C853" s="2">
        <f ca="1">IF(OR(TODAY()&lt;=A853,TODAY()&lt;=B853),IF(IF('Basic Calculator'!$K$5&gt;'Basic Calculator'!$H$10,IF('Basic Calculator'!$K$5&gt;=A853,1,0),IF('Basic Calculator'!$H$10&gt;=A853,1,0)),1,0),0)</f>
        <v>0</v>
      </c>
    </row>
    <row r="854" spans="1:3" x14ac:dyDescent="0.25">
      <c r="A854" s="1">
        <f t="shared" si="26"/>
        <v>53565</v>
      </c>
      <c r="B854" s="1">
        <f t="shared" si="27"/>
        <v>53578</v>
      </c>
      <c r="C854" s="2">
        <f ca="1">IF(OR(TODAY()&lt;=A854,TODAY()&lt;=B854),IF(IF('Basic Calculator'!$K$5&gt;'Basic Calculator'!$H$10,IF('Basic Calculator'!$K$5&gt;=A854,1,0),IF('Basic Calculator'!$H$10&gt;=A854,1,0)),1,0),0)</f>
        <v>0</v>
      </c>
    </row>
    <row r="855" spans="1:3" x14ac:dyDescent="0.25">
      <c r="A855" s="1">
        <f t="shared" si="26"/>
        <v>53579</v>
      </c>
      <c r="B855" s="1">
        <f t="shared" si="27"/>
        <v>53592</v>
      </c>
      <c r="C855" s="2">
        <f ca="1">IF(OR(TODAY()&lt;=A855,TODAY()&lt;=B855),IF(IF('Basic Calculator'!$K$5&gt;'Basic Calculator'!$H$10,IF('Basic Calculator'!$K$5&gt;=A855,1,0),IF('Basic Calculator'!$H$10&gt;=A855,1,0)),1,0),0)</f>
        <v>0</v>
      </c>
    </row>
    <row r="856" spans="1:3" x14ac:dyDescent="0.25">
      <c r="A856" s="1">
        <f t="shared" si="26"/>
        <v>53593</v>
      </c>
      <c r="B856" s="1">
        <f t="shared" si="27"/>
        <v>53606</v>
      </c>
      <c r="C856" s="2">
        <f ca="1">IF(OR(TODAY()&lt;=A856,TODAY()&lt;=B856),IF(IF('Basic Calculator'!$K$5&gt;'Basic Calculator'!$H$10,IF('Basic Calculator'!$K$5&gt;=A856,1,0),IF('Basic Calculator'!$H$10&gt;=A856,1,0)),1,0),0)</f>
        <v>0</v>
      </c>
    </row>
    <row r="857" spans="1:3" x14ac:dyDescent="0.25">
      <c r="A857" s="1">
        <f t="shared" si="26"/>
        <v>53607</v>
      </c>
      <c r="B857" s="1">
        <f t="shared" si="27"/>
        <v>53620</v>
      </c>
      <c r="C857" s="2">
        <f ca="1">IF(OR(TODAY()&lt;=A857,TODAY()&lt;=B857),IF(IF('Basic Calculator'!$K$5&gt;'Basic Calculator'!$H$10,IF('Basic Calculator'!$K$5&gt;=A857,1,0),IF('Basic Calculator'!$H$10&gt;=A857,1,0)),1,0),0)</f>
        <v>0</v>
      </c>
    </row>
    <row r="858" spans="1:3" x14ac:dyDescent="0.25">
      <c r="A858" s="1">
        <f t="shared" si="26"/>
        <v>53621</v>
      </c>
      <c r="B858" s="1">
        <f t="shared" si="27"/>
        <v>53634</v>
      </c>
      <c r="C858" s="2">
        <f ca="1">IF(OR(TODAY()&lt;=A858,TODAY()&lt;=B858),IF(IF('Basic Calculator'!$K$5&gt;'Basic Calculator'!$H$10,IF('Basic Calculator'!$K$5&gt;=A858,1,0),IF('Basic Calculator'!$H$10&gt;=A858,1,0)),1,0),0)</f>
        <v>0</v>
      </c>
    </row>
    <row r="859" spans="1:3" x14ac:dyDescent="0.25">
      <c r="A859" s="1">
        <f t="shared" si="26"/>
        <v>53635</v>
      </c>
      <c r="B859" s="1">
        <f t="shared" si="27"/>
        <v>53648</v>
      </c>
      <c r="C859" s="2">
        <f ca="1">IF(OR(TODAY()&lt;=A859,TODAY()&lt;=B859),IF(IF('Basic Calculator'!$K$5&gt;'Basic Calculator'!$H$10,IF('Basic Calculator'!$K$5&gt;=A859,1,0),IF('Basic Calculator'!$H$10&gt;=A859,1,0)),1,0),0)</f>
        <v>0</v>
      </c>
    </row>
    <row r="860" spans="1:3" x14ac:dyDescent="0.25">
      <c r="A860" s="1">
        <f t="shared" si="26"/>
        <v>53649</v>
      </c>
      <c r="B860" s="1">
        <f t="shared" si="27"/>
        <v>53662</v>
      </c>
      <c r="C860" s="2">
        <f ca="1">IF(OR(TODAY()&lt;=A860,TODAY()&lt;=B860),IF(IF('Basic Calculator'!$K$5&gt;'Basic Calculator'!$H$10,IF('Basic Calculator'!$K$5&gt;=A860,1,0),IF('Basic Calculator'!$H$10&gt;=A860,1,0)),1,0),0)</f>
        <v>0</v>
      </c>
    </row>
    <row r="861" spans="1:3" x14ac:dyDescent="0.25">
      <c r="A861" s="1">
        <f t="shared" si="26"/>
        <v>53663</v>
      </c>
      <c r="B861" s="1">
        <f t="shared" si="27"/>
        <v>53676</v>
      </c>
      <c r="C861" s="2">
        <f ca="1">IF(OR(TODAY()&lt;=A861,TODAY()&lt;=B861),IF(IF('Basic Calculator'!$K$5&gt;'Basic Calculator'!$H$10,IF('Basic Calculator'!$K$5&gt;=A861,1,0),IF('Basic Calculator'!$H$10&gt;=A861,1,0)),1,0),0)</f>
        <v>0</v>
      </c>
    </row>
    <row r="862" spans="1:3" x14ac:dyDescent="0.25">
      <c r="A862" s="1">
        <f t="shared" si="26"/>
        <v>53677</v>
      </c>
      <c r="B862" s="1">
        <f t="shared" si="27"/>
        <v>53690</v>
      </c>
      <c r="C862" s="2">
        <f ca="1">IF(OR(TODAY()&lt;=A862,TODAY()&lt;=B862),IF(IF('Basic Calculator'!$K$5&gt;'Basic Calculator'!$H$10,IF('Basic Calculator'!$K$5&gt;=A862,1,0),IF('Basic Calculator'!$H$10&gt;=A862,1,0)),1,0),0)</f>
        <v>0</v>
      </c>
    </row>
    <row r="863" spans="1:3" x14ac:dyDescent="0.25">
      <c r="A863" s="1">
        <f t="shared" si="26"/>
        <v>53691</v>
      </c>
      <c r="B863" s="1">
        <f t="shared" si="27"/>
        <v>53704</v>
      </c>
      <c r="C863" s="2">
        <f ca="1">IF(OR(TODAY()&lt;=A863,TODAY()&lt;=B863),IF(IF('Basic Calculator'!$K$5&gt;'Basic Calculator'!$H$10,IF('Basic Calculator'!$K$5&gt;=A863,1,0),IF('Basic Calculator'!$H$10&gt;=A863,1,0)),1,0),0)</f>
        <v>0</v>
      </c>
    </row>
    <row r="864" spans="1:3" x14ac:dyDescent="0.25">
      <c r="A864" s="1">
        <f t="shared" si="26"/>
        <v>53705</v>
      </c>
      <c r="B864" s="1">
        <f t="shared" si="27"/>
        <v>53718</v>
      </c>
      <c r="C864" s="2">
        <f ca="1">IF(OR(TODAY()&lt;=A864,TODAY()&lt;=B864),IF(IF('Basic Calculator'!$K$5&gt;'Basic Calculator'!$H$10,IF('Basic Calculator'!$K$5&gt;=A864,1,0),IF('Basic Calculator'!$H$10&gt;=A864,1,0)),1,0),0)</f>
        <v>0</v>
      </c>
    </row>
    <row r="865" spans="1:3" x14ac:dyDescent="0.25">
      <c r="A865" s="1">
        <f t="shared" si="26"/>
        <v>53719</v>
      </c>
      <c r="B865" s="1">
        <f t="shared" si="27"/>
        <v>53732</v>
      </c>
      <c r="C865" s="2">
        <f ca="1">IF(OR(TODAY()&lt;=A865,TODAY()&lt;=B865),IF(IF('Basic Calculator'!$K$5&gt;'Basic Calculator'!$H$10,IF('Basic Calculator'!$K$5&gt;=A865,1,0),IF('Basic Calculator'!$H$10&gt;=A865,1,0)),1,0),0)</f>
        <v>0</v>
      </c>
    </row>
    <row r="866" spans="1:3" x14ac:dyDescent="0.25">
      <c r="A866" s="1">
        <f t="shared" si="26"/>
        <v>53733</v>
      </c>
      <c r="B866" s="1">
        <f t="shared" si="27"/>
        <v>53746</v>
      </c>
      <c r="C866" s="2">
        <f ca="1">IF(OR(TODAY()&lt;=A866,TODAY()&lt;=B866),IF(IF('Basic Calculator'!$K$5&gt;'Basic Calculator'!$H$10,IF('Basic Calculator'!$K$5&gt;=A866,1,0),IF('Basic Calculator'!$H$10&gt;=A866,1,0)),1,0),0)</f>
        <v>0</v>
      </c>
    </row>
    <row r="867" spans="1:3" x14ac:dyDescent="0.25">
      <c r="A867" s="1">
        <f t="shared" si="26"/>
        <v>53747</v>
      </c>
      <c r="B867" s="1">
        <f t="shared" si="27"/>
        <v>53760</v>
      </c>
      <c r="C867" s="2">
        <f ca="1">IF(OR(TODAY()&lt;=A867,TODAY()&lt;=B867),IF(IF('Basic Calculator'!$K$5&gt;'Basic Calculator'!$H$10,IF('Basic Calculator'!$K$5&gt;=A867,1,0),IF('Basic Calculator'!$H$10&gt;=A867,1,0)),1,0),0)</f>
        <v>0</v>
      </c>
    </row>
    <row r="868" spans="1:3" x14ac:dyDescent="0.25">
      <c r="A868" s="1">
        <f t="shared" si="26"/>
        <v>53761</v>
      </c>
      <c r="B868" s="1">
        <f t="shared" si="27"/>
        <v>53774</v>
      </c>
      <c r="C868" s="2">
        <f ca="1">IF(OR(TODAY()&lt;=A868,TODAY()&lt;=B868),IF(IF('Basic Calculator'!$K$5&gt;'Basic Calculator'!$H$10,IF('Basic Calculator'!$K$5&gt;=A868,1,0),IF('Basic Calculator'!$H$10&gt;=A868,1,0)),1,0),0)</f>
        <v>0</v>
      </c>
    </row>
    <row r="869" spans="1:3" x14ac:dyDescent="0.25">
      <c r="A869" s="1">
        <f t="shared" si="26"/>
        <v>53775</v>
      </c>
      <c r="B869" s="1">
        <f t="shared" si="27"/>
        <v>53788</v>
      </c>
      <c r="C869" s="2">
        <f ca="1">IF(OR(TODAY()&lt;=A869,TODAY()&lt;=B869),IF(IF('Basic Calculator'!$K$5&gt;'Basic Calculator'!$H$10,IF('Basic Calculator'!$K$5&gt;=A869,1,0),IF('Basic Calculator'!$H$10&gt;=A869,1,0)),1,0),0)</f>
        <v>0</v>
      </c>
    </row>
    <row r="870" spans="1:3" x14ac:dyDescent="0.25">
      <c r="A870" s="1">
        <f t="shared" si="26"/>
        <v>53789</v>
      </c>
      <c r="B870" s="1">
        <f t="shared" si="27"/>
        <v>53802</v>
      </c>
      <c r="C870" s="2">
        <f ca="1">IF(OR(TODAY()&lt;=A870,TODAY()&lt;=B870),IF(IF('Basic Calculator'!$K$5&gt;'Basic Calculator'!$H$10,IF('Basic Calculator'!$K$5&gt;=A870,1,0),IF('Basic Calculator'!$H$10&gt;=A870,1,0)),1,0),0)</f>
        <v>0</v>
      </c>
    </row>
    <row r="871" spans="1:3" x14ac:dyDescent="0.25">
      <c r="A871" s="1">
        <f t="shared" si="26"/>
        <v>53803</v>
      </c>
      <c r="B871" s="1">
        <f t="shared" si="27"/>
        <v>53816</v>
      </c>
      <c r="C871" s="2">
        <f ca="1">IF(OR(TODAY()&lt;=A871,TODAY()&lt;=B871),IF(IF('Basic Calculator'!$K$5&gt;'Basic Calculator'!$H$10,IF('Basic Calculator'!$K$5&gt;=A871,1,0),IF('Basic Calculator'!$H$10&gt;=A871,1,0)),1,0),0)</f>
        <v>0</v>
      </c>
    </row>
    <row r="872" spans="1:3" x14ac:dyDescent="0.25">
      <c r="A872" s="1">
        <f t="shared" si="26"/>
        <v>53817</v>
      </c>
      <c r="B872" s="1">
        <f t="shared" si="27"/>
        <v>53830</v>
      </c>
      <c r="C872" s="2">
        <f ca="1">IF(OR(TODAY()&lt;=A872,TODAY()&lt;=B872),IF(IF('Basic Calculator'!$K$5&gt;'Basic Calculator'!$H$10,IF('Basic Calculator'!$K$5&gt;=A872,1,0),IF('Basic Calculator'!$H$10&gt;=A872,1,0)),1,0),0)</f>
        <v>0</v>
      </c>
    </row>
    <row r="873" spans="1:3" x14ac:dyDescent="0.25">
      <c r="A873" s="1">
        <f t="shared" si="26"/>
        <v>53831</v>
      </c>
      <c r="B873" s="1">
        <f t="shared" si="27"/>
        <v>53844</v>
      </c>
      <c r="C873" s="2">
        <f ca="1">IF(OR(TODAY()&lt;=A873,TODAY()&lt;=B873),IF(IF('Basic Calculator'!$K$5&gt;'Basic Calculator'!$H$10,IF('Basic Calculator'!$K$5&gt;=A873,1,0),IF('Basic Calculator'!$H$10&gt;=A873,1,0)),1,0),0)</f>
        <v>0</v>
      </c>
    </row>
    <row r="874" spans="1:3" x14ac:dyDescent="0.25">
      <c r="A874" s="1">
        <f t="shared" si="26"/>
        <v>53845</v>
      </c>
      <c r="B874" s="1">
        <f t="shared" si="27"/>
        <v>53858</v>
      </c>
      <c r="C874" s="2">
        <f ca="1">IF(OR(TODAY()&lt;=A874,TODAY()&lt;=B874),IF(IF('Basic Calculator'!$K$5&gt;'Basic Calculator'!$H$10,IF('Basic Calculator'!$K$5&gt;=A874,1,0),IF('Basic Calculator'!$H$10&gt;=A874,1,0)),1,0),0)</f>
        <v>0</v>
      </c>
    </row>
    <row r="875" spans="1:3" x14ac:dyDescent="0.25">
      <c r="A875" s="1">
        <f t="shared" si="26"/>
        <v>53859</v>
      </c>
      <c r="B875" s="1">
        <f t="shared" si="27"/>
        <v>53872</v>
      </c>
      <c r="C875" s="2">
        <f ca="1">IF(OR(TODAY()&lt;=A875,TODAY()&lt;=B875),IF(IF('Basic Calculator'!$K$5&gt;'Basic Calculator'!$H$10,IF('Basic Calculator'!$K$5&gt;=A875,1,0),IF('Basic Calculator'!$H$10&gt;=A875,1,0)),1,0),0)</f>
        <v>0</v>
      </c>
    </row>
    <row r="876" spans="1:3" x14ac:dyDescent="0.25">
      <c r="A876" s="1">
        <f t="shared" si="26"/>
        <v>53873</v>
      </c>
      <c r="B876" s="1">
        <f t="shared" si="27"/>
        <v>53886</v>
      </c>
      <c r="C876" s="2">
        <f ca="1">IF(OR(TODAY()&lt;=A876,TODAY()&lt;=B876),IF(IF('Basic Calculator'!$K$5&gt;'Basic Calculator'!$H$10,IF('Basic Calculator'!$K$5&gt;=A876,1,0),IF('Basic Calculator'!$H$10&gt;=A876,1,0)),1,0),0)</f>
        <v>0</v>
      </c>
    </row>
    <row r="877" spans="1:3" x14ac:dyDescent="0.25">
      <c r="A877" s="1">
        <f t="shared" si="26"/>
        <v>53887</v>
      </c>
      <c r="B877" s="1">
        <f t="shared" si="27"/>
        <v>53900</v>
      </c>
      <c r="C877" s="2">
        <f ca="1">IF(OR(TODAY()&lt;=A877,TODAY()&lt;=B877),IF(IF('Basic Calculator'!$K$5&gt;'Basic Calculator'!$H$10,IF('Basic Calculator'!$K$5&gt;=A877,1,0),IF('Basic Calculator'!$H$10&gt;=A877,1,0)),1,0),0)</f>
        <v>0</v>
      </c>
    </row>
    <row r="878" spans="1:3" x14ac:dyDescent="0.25">
      <c r="A878" s="1">
        <f t="shared" si="26"/>
        <v>53901</v>
      </c>
      <c r="B878" s="1">
        <f t="shared" si="27"/>
        <v>53914</v>
      </c>
      <c r="C878" s="2">
        <f ca="1">IF(OR(TODAY()&lt;=A878,TODAY()&lt;=B878),IF(IF('Basic Calculator'!$K$5&gt;'Basic Calculator'!$H$10,IF('Basic Calculator'!$K$5&gt;=A878,1,0),IF('Basic Calculator'!$H$10&gt;=A878,1,0)),1,0),0)</f>
        <v>0</v>
      </c>
    </row>
    <row r="879" spans="1:3" x14ac:dyDescent="0.25">
      <c r="A879" s="1">
        <f t="shared" si="26"/>
        <v>53915</v>
      </c>
      <c r="B879" s="1">
        <f t="shared" si="27"/>
        <v>53928</v>
      </c>
      <c r="C879" s="2">
        <f ca="1">IF(OR(TODAY()&lt;=A879,TODAY()&lt;=B879),IF(IF('Basic Calculator'!$K$5&gt;'Basic Calculator'!$H$10,IF('Basic Calculator'!$K$5&gt;=A879,1,0),IF('Basic Calculator'!$H$10&gt;=A879,1,0)),1,0),0)</f>
        <v>0</v>
      </c>
    </row>
    <row r="880" spans="1:3" x14ac:dyDescent="0.25">
      <c r="A880" s="1">
        <f t="shared" si="26"/>
        <v>53929</v>
      </c>
      <c r="B880" s="1">
        <f t="shared" si="27"/>
        <v>53942</v>
      </c>
      <c r="C880" s="2">
        <f ca="1">IF(OR(TODAY()&lt;=A880,TODAY()&lt;=B880),IF(IF('Basic Calculator'!$K$5&gt;'Basic Calculator'!$H$10,IF('Basic Calculator'!$K$5&gt;=A880,1,0),IF('Basic Calculator'!$H$10&gt;=A880,1,0)),1,0),0)</f>
        <v>0</v>
      </c>
    </row>
    <row r="881" spans="1:3" x14ac:dyDescent="0.25">
      <c r="A881" s="1">
        <f t="shared" si="26"/>
        <v>53943</v>
      </c>
      <c r="B881" s="1">
        <f t="shared" si="27"/>
        <v>53956</v>
      </c>
      <c r="C881" s="2">
        <f ca="1">IF(OR(TODAY()&lt;=A881,TODAY()&lt;=B881),IF(IF('Basic Calculator'!$K$5&gt;'Basic Calculator'!$H$10,IF('Basic Calculator'!$K$5&gt;=A881,1,0),IF('Basic Calculator'!$H$10&gt;=A881,1,0)),1,0),0)</f>
        <v>0</v>
      </c>
    </row>
    <row r="882" spans="1:3" x14ac:dyDescent="0.25">
      <c r="A882" s="1">
        <f t="shared" si="26"/>
        <v>53957</v>
      </c>
      <c r="B882" s="1">
        <f t="shared" si="27"/>
        <v>53970</v>
      </c>
      <c r="C882" s="2">
        <f ca="1">IF(OR(TODAY()&lt;=A882,TODAY()&lt;=B882),IF(IF('Basic Calculator'!$K$5&gt;'Basic Calculator'!$H$10,IF('Basic Calculator'!$K$5&gt;=A882,1,0),IF('Basic Calculator'!$H$10&gt;=A882,1,0)),1,0),0)</f>
        <v>0</v>
      </c>
    </row>
    <row r="883" spans="1:3" x14ac:dyDescent="0.25">
      <c r="A883" s="1">
        <f t="shared" si="26"/>
        <v>53971</v>
      </c>
      <c r="B883" s="1">
        <f t="shared" si="27"/>
        <v>53984</v>
      </c>
      <c r="C883" s="2">
        <f ca="1">IF(OR(TODAY()&lt;=A883,TODAY()&lt;=B883),IF(IF('Basic Calculator'!$K$5&gt;'Basic Calculator'!$H$10,IF('Basic Calculator'!$K$5&gt;=A883,1,0),IF('Basic Calculator'!$H$10&gt;=A883,1,0)),1,0),0)</f>
        <v>0</v>
      </c>
    </row>
    <row r="884" spans="1:3" x14ac:dyDescent="0.25">
      <c r="A884" s="1">
        <f t="shared" si="26"/>
        <v>53985</v>
      </c>
      <c r="B884" s="1">
        <f t="shared" si="27"/>
        <v>53998</v>
      </c>
      <c r="C884" s="2">
        <f ca="1">IF(OR(TODAY()&lt;=A884,TODAY()&lt;=B884),IF(IF('Basic Calculator'!$K$5&gt;'Basic Calculator'!$H$10,IF('Basic Calculator'!$K$5&gt;=A884,1,0),IF('Basic Calculator'!$H$10&gt;=A884,1,0)),1,0),0)</f>
        <v>0</v>
      </c>
    </row>
    <row r="885" spans="1:3" x14ac:dyDescent="0.25">
      <c r="A885" s="1">
        <f t="shared" si="26"/>
        <v>53999</v>
      </c>
      <c r="B885" s="1">
        <f t="shared" si="27"/>
        <v>54012</v>
      </c>
      <c r="C885" s="2">
        <f ca="1">IF(OR(TODAY()&lt;=A885,TODAY()&lt;=B885),IF(IF('Basic Calculator'!$K$5&gt;'Basic Calculator'!$H$10,IF('Basic Calculator'!$K$5&gt;=A885,1,0),IF('Basic Calculator'!$H$10&gt;=A885,1,0)),1,0),0)</f>
        <v>0</v>
      </c>
    </row>
    <row r="886" spans="1:3" x14ac:dyDescent="0.25">
      <c r="A886" s="1">
        <f t="shared" si="26"/>
        <v>54013</v>
      </c>
      <c r="B886" s="1">
        <f t="shared" si="27"/>
        <v>54026</v>
      </c>
      <c r="C886" s="2">
        <f ca="1">IF(OR(TODAY()&lt;=A886,TODAY()&lt;=B886),IF(IF('Basic Calculator'!$K$5&gt;'Basic Calculator'!$H$10,IF('Basic Calculator'!$K$5&gt;=A886,1,0),IF('Basic Calculator'!$H$10&gt;=A886,1,0)),1,0),0)</f>
        <v>0</v>
      </c>
    </row>
    <row r="887" spans="1:3" x14ac:dyDescent="0.25">
      <c r="A887" s="1">
        <f t="shared" si="26"/>
        <v>54027</v>
      </c>
      <c r="B887" s="1">
        <f t="shared" si="27"/>
        <v>54040</v>
      </c>
      <c r="C887" s="2">
        <f ca="1">IF(OR(TODAY()&lt;=A887,TODAY()&lt;=B887),IF(IF('Basic Calculator'!$K$5&gt;'Basic Calculator'!$H$10,IF('Basic Calculator'!$K$5&gt;=A887,1,0),IF('Basic Calculator'!$H$10&gt;=A887,1,0)),1,0),0)</f>
        <v>0</v>
      </c>
    </row>
    <row r="888" spans="1:3" x14ac:dyDescent="0.25">
      <c r="A888" s="1">
        <f t="shared" si="26"/>
        <v>54041</v>
      </c>
      <c r="B888" s="1">
        <f t="shared" si="27"/>
        <v>54054</v>
      </c>
      <c r="C888" s="2">
        <f ca="1">IF(OR(TODAY()&lt;=A888,TODAY()&lt;=B888),IF(IF('Basic Calculator'!$K$5&gt;'Basic Calculator'!$H$10,IF('Basic Calculator'!$K$5&gt;=A888,1,0),IF('Basic Calculator'!$H$10&gt;=A888,1,0)),1,0),0)</f>
        <v>0</v>
      </c>
    </row>
    <row r="889" spans="1:3" x14ac:dyDescent="0.25">
      <c r="A889" s="1">
        <f t="shared" si="26"/>
        <v>54055</v>
      </c>
      <c r="B889" s="1">
        <f t="shared" si="27"/>
        <v>54068</v>
      </c>
      <c r="C889" s="2">
        <f ca="1">IF(OR(TODAY()&lt;=A889,TODAY()&lt;=B889),IF(IF('Basic Calculator'!$K$5&gt;'Basic Calculator'!$H$10,IF('Basic Calculator'!$K$5&gt;=A889,1,0),IF('Basic Calculator'!$H$10&gt;=A889,1,0)),1,0),0)</f>
        <v>0</v>
      </c>
    </row>
    <row r="890" spans="1:3" x14ac:dyDescent="0.25">
      <c r="A890" s="1">
        <f t="shared" si="26"/>
        <v>54069</v>
      </c>
      <c r="B890" s="1">
        <f t="shared" si="27"/>
        <v>54082</v>
      </c>
      <c r="C890" s="2">
        <f ca="1">IF(OR(TODAY()&lt;=A890,TODAY()&lt;=B890),IF(IF('Basic Calculator'!$K$5&gt;'Basic Calculator'!$H$10,IF('Basic Calculator'!$K$5&gt;=A890,1,0),IF('Basic Calculator'!$H$10&gt;=A890,1,0)),1,0),0)</f>
        <v>0</v>
      </c>
    </row>
    <row r="891" spans="1:3" x14ac:dyDescent="0.25">
      <c r="A891" s="1">
        <f t="shared" si="26"/>
        <v>54083</v>
      </c>
      <c r="B891" s="1">
        <f t="shared" si="27"/>
        <v>54096</v>
      </c>
      <c r="C891" s="2">
        <f ca="1">IF(OR(TODAY()&lt;=A891,TODAY()&lt;=B891),IF(IF('Basic Calculator'!$K$5&gt;'Basic Calculator'!$H$10,IF('Basic Calculator'!$K$5&gt;=A891,1,0),IF('Basic Calculator'!$H$10&gt;=A891,1,0)),1,0),0)</f>
        <v>0</v>
      </c>
    </row>
    <row r="892" spans="1:3" x14ac:dyDescent="0.25">
      <c r="A892" s="1">
        <f t="shared" si="26"/>
        <v>54097</v>
      </c>
      <c r="B892" s="1">
        <f t="shared" si="27"/>
        <v>54110</v>
      </c>
      <c r="C892" s="2">
        <f ca="1">IF(OR(TODAY()&lt;=A892,TODAY()&lt;=B892),IF(IF('Basic Calculator'!$K$5&gt;'Basic Calculator'!$H$10,IF('Basic Calculator'!$K$5&gt;=A892,1,0),IF('Basic Calculator'!$H$10&gt;=A892,1,0)),1,0),0)</f>
        <v>0</v>
      </c>
    </row>
    <row r="893" spans="1:3" x14ac:dyDescent="0.25">
      <c r="A893" s="1">
        <f t="shared" si="26"/>
        <v>54111</v>
      </c>
      <c r="B893" s="1">
        <f t="shared" si="27"/>
        <v>54124</v>
      </c>
      <c r="C893" s="2">
        <f ca="1">IF(OR(TODAY()&lt;=A893,TODAY()&lt;=B893),IF(IF('Basic Calculator'!$K$5&gt;'Basic Calculator'!$H$10,IF('Basic Calculator'!$K$5&gt;=A893,1,0),IF('Basic Calculator'!$H$10&gt;=A893,1,0)),1,0),0)</f>
        <v>0</v>
      </c>
    </row>
    <row r="894" spans="1:3" x14ac:dyDescent="0.25">
      <c r="A894" s="1">
        <f t="shared" si="26"/>
        <v>54125</v>
      </c>
      <c r="B894" s="1">
        <f t="shared" si="27"/>
        <v>54138</v>
      </c>
      <c r="C894" s="2">
        <f ca="1">IF(OR(TODAY()&lt;=A894,TODAY()&lt;=B894),IF(IF('Basic Calculator'!$K$5&gt;'Basic Calculator'!$H$10,IF('Basic Calculator'!$K$5&gt;=A894,1,0),IF('Basic Calculator'!$H$10&gt;=A894,1,0)),1,0),0)</f>
        <v>0</v>
      </c>
    </row>
    <row r="895" spans="1:3" x14ac:dyDescent="0.25">
      <c r="A895" s="1">
        <f t="shared" si="26"/>
        <v>54139</v>
      </c>
      <c r="B895" s="1">
        <f t="shared" si="27"/>
        <v>54152</v>
      </c>
      <c r="C895" s="2">
        <f ca="1">IF(OR(TODAY()&lt;=A895,TODAY()&lt;=B895),IF(IF('Basic Calculator'!$K$5&gt;'Basic Calculator'!$H$10,IF('Basic Calculator'!$K$5&gt;=A895,1,0),IF('Basic Calculator'!$H$10&gt;=A895,1,0)),1,0),0)</f>
        <v>0</v>
      </c>
    </row>
    <row r="896" spans="1:3" x14ac:dyDescent="0.25">
      <c r="A896" s="1">
        <f t="shared" si="26"/>
        <v>54153</v>
      </c>
      <c r="B896" s="1">
        <f t="shared" si="27"/>
        <v>54166</v>
      </c>
      <c r="C896" s="2">
        <f ca="1">IF(OR(TODAY()&lt;=A896,TODAY()&lt;=B896),IF(IF('Basic Calculator'!$K$5&gt;'Basic Calculator'!$H$10,IF('Basic Calculator'!$K$5&gt;=A896,1,0),IF('Basic Calculator'!$H$10&gt;=A896,1,0)),1,0),0)</f>
        <v>0</v>
      </c>
    </row>
    <row r="897" spans="1:3" x14ac:dyDescent="0.25">
      <c r="A897" s="1">
        <f t="shared" si="26"/>
        <v>54167</v>
      </c>
      <c r="B897" s="1">
        <f t="shared" si="27"/>
        <v>54180</v>
      </c>
      <c r="C897" s="2">
        <f ca="1">IF(OR(TODAY()&lt;=A897,TODAY()&lt;=B897),IF(IF('Basic Calculator'!$K$5&gt;'Basic Calculator'!$H$10,IF('Basic Calculator'!$K$5&gt;=A897,1,0),IF('Basic Calculator'!$H$10&gt;=A897,1,0)),1,0),0)</f>
        <v>0</v>
      </c>
    </row>
    <row r="898" spans="1:3" x14ac:dyDescent="0.25">
      <c r="A898" s="1">
        <f t="shared" si="26"/>
        <v>54181</v>
      </c>
      <c r="B898" s="1">
        <f t="shared" si="27"/>
        <v>54194</v>
      </c>
      <c r="C898" s="2">
        <f ca="1">IF(OR(TODAY()&lt;=A898,TODAY()&lt;=B898),IF(IF('Basic Calculator'!$K$5&gt;'Basic Calculator'!$H$10,IF('Basic Calculator'!$K$5&gt;=A898,1,0),IF('Basic Calculator'!$H$10&gt;=A898,1,0)),1,0),0)</f>
        <v>0</v>
      </c>
    </row>
    <row r="899" spans="1:3" x14ac:dyDescent="0.25">
      <c r="A899" s="1">
        <f t="shared" si="26"/>
        <v>54195</v>
      </c>
      <c r="B899" s="1">
        <f t="shared" si="27"/>
        <v>54208</v>
      </c>
      <c r="C899" s="2">
        <f ca="1">IF(OR(TODAY()&lt;=A899,TODAY()&lt;=B899),IF(IF('Basic Calculator'!$K$5&gt;'Basic Calculator'!$H$10,IF('Basic Calculator'!$K$5&gt;=A899,1,0),IF('Basic Calculator'!$H$10&gt;=A899,1,0)),1,0),0)</f>
        <v>0</v>
      </c>
    </row>
    <row r="900" spans="1:3" x14ac:dyDescent="0.25">
      <c r="A900" s="1">
        <f t="shared" si="26"/>
        <v>54209</v>
      </c>
      <c r="B900" s="1">
        <f t="shared" si="27"/>
        <v>54222</v>
      </c>
      <c r="C900" s="2">
        <f ca="1">IF(OR(TODAY()&lt;=A900,TODAY()&lt;=B900),IF(IF('Basic Calculator'!$K$5&gt;'Basic Calculator'!$H$10,IF('Basic Calculator'!$K$5&gt;=A900,1,0),IF('Basic Calculator'!$H$10&gt;=A900,1,0)),1,0),0)</f>
        <v>0</v>
      </c>
    </row>
    <row r="901" spans="1:3" x14ac:dyDescent="0.25">
      <c r="A901" s="1">
        <f t="shared" ref="A901:A964" si="28">B900+1</f>
        <v>54223</v>
      </c>
      <c r="B901" s="1">
        <f t="shared" ref="B901:B964" si="29">A901+13</f>
        <v>54236</v>
      </c>
      <c r="C901" s="2">
        <f ca="1">IF(OR(TODAY()&lt;=A901,TODAY()&lt;=B901),IF(IF('Basic Calculator'!$K$5&gt;'Basic Calculator'!$H$10,IF('Basic Calculator'!$K$5&gt;=A901,1,0),IF('Basic Calculator'!$H$10&gt;=A901,1,0)),1,0),0)</f>
        <v>0</v>
      </c>
    </row>
    <row r="902" spans="1:3" x14ac:dyDescent="0.25">
      <c r="A902" s="1">
        <f t="shared" si="28"/>
        <v>54237</v>
      </c>
      <c r="B902" s="1">
        <f t="shared" si="29"/>
        <v>54250</v>
      </c>
      <c r="C902" s="2">
        <f ca="1">IF(OR(TODAY()&lt;=A902,TODAY()&lt;=B902),IF(IF('Basic Calculator'!$K$5&gt;'Basic Calculator'!$H$10,IF('Basic Calculator'!$K$5&gt;=A902,1,0),IF('Basic Calculator'!$H$10&gt;=A902,1,0)),1,0),0)</f>
        <v>0</v>
      </c>
    </row>
    <row r="903" spans="1:3" x14ac:dyDescent="0.25">
      <c r="A903" s="1">
        <f t="shared" si="28"/>
        <v>54251</v>
      </c>
      <c r="B903" s="1">
        <f t="shared" si="29"/>
        <v>54264</v>
      </c>
      <c r="C903" s="2">
        <f ca="1">IF(OR(TODAY()&lt;=A903,TODAY()&lt;=B903),IF(IF('Basic Calculator'!$K$5&gt;'Basic Calculator'!$H$10,IF('Basic Calculator'!$K$5&gt;=A903,1,0),IF('Basic Calculator'!$H$10&gt;=A903,1,0)),1,0),0)</f>
        <v>0</v>
      </c>
    </row>
    <row r="904" spans="1:3" x14ac:dyDescent="0.25">
      <c r="A904" s="1">
        <f t="shared" si="28"/>
        <v>54265</v>
      </c>
      <c r="B904" s="1">
        <f t="shared" si="29"/>
        <v>54278</v>
      </c>
      <c r="C904" s="2">
        <f ca="1">IF(OR(TODAY()&lt;=A904,TODAY()&lt;=B904),IF(IF('Basic Calculator'!$K$5&gt;'Basic Calculator'!$H$10,IF('Basic Calculator'!$K$5&gt;=A904,1,0),IF('Basic Calculator'!$H$10&gt;=A904,1,0)),1,0),0)</f>
        <v>0</v>
      </c>
    </row>
    <row r="905" spans="1:3" x14ac:dyDescent="0.25">
      <c r="A905" s="1">
        <f t="shared" si="28"/>
        <v>54279</v>
      </c>
      <c r="B905" s="1">
        <f t="shared" si="29"/>
        <v>54292</v>
      </c>
      <c r="C905" s="2">
        <f ca="1">IF(OR(TODAY()&lt;=A905,TODAY()&lt;=B905),IF(IF('Basic Calculator'!$K$5&gt;'Basic Calculator'!$H$10,IF('Basic Calculator'!$K$5&gt;=A905,1,0),IF('Basic Calculator'!$H$10&gt;=A905,1,0)),1,0),0)</f>
        <v>0</v>
      </c>
    </row>
    <row r="906" spans="1:3" x14ac:dyDescent="0.25">
      <c r="A906" s="1">
        <f t="shared" si="28"/>
        <v>54293</v>
      </c>
      <c r="B906" s="1">
        <f t="shared" si="29"/>
        <v>54306</v>
      </c>
      <c r="C906" s="2">
        <f ca="1">IF(OR(TODAY()&lt;=A906,TODAY()&lt;=B906),IF(IF('Basic Calculator'!$K$5&gt;'Basic Calculator'!$H$10,IF('Basic Calculator'!$K$5&gt;=A906,1,0),IF('Basic Calculator'!$H$10&gt;=A906,1,0)),1,0),0)</f>
        <v>0</v>
      </c>
    </row>
    <row r="907" spans="1:3" x14ac:dyDescent="0.25">
      <c r="A907" s="1">
        <f t="shared" si="28"/>
        <v>54307</v>
      </c>
      <c r="B907" s="1">
        <f t="shared" si="29"/>
        <v>54320</v>
      </c>
      <c r="C907" s="2">
        <f ca="1">IF(OR(TODAY()&lt;=A907,TODAY()&lt;=B907),IF(IF('Basic Calculator'!$K$5&gt;'Basic Calculator'!$H$10,IF('Basic Calculator'!$K$5&gt;=A907,1,0),IF('Basic Calculator'!$H$10&gt;=A907,1,0)),1,0),0)</f>
        <v>0</v>
      </c>
    </row>
    <row r="908" spans="1:3" x14ac:dyDescent="0.25">
      <c r="A908" s="1">
        <f t="shared" si="28"/>
        <v>54321</v>
      </c>
      <c r="B908" s="1">
        <f t="shared" si="29"/>
        <v>54334</v>
      </c>
      <c r="C908" s="2">
        <f ca="1">IF(OR(TODAY()&lt;=A908,TODAY()&lt;=B908),IF(IF('Basic Calculator'!$K$5&gt;'Basic Calculator'!$H$10,IF('Basic Calculator'!$K$5&gt;=A908,1,0),IF('Basic Calculator'!$H$10&gt;=A908,1,0)),1,0),0)</f>
        <v>0</v>
      </c>
    </row>
    <row r="909" spans="1:3" x14ac:dyDescent="0.25">
      <c r="A909" s="1">
        <f t="shared" si="28"/>
        <v>54335</v>
      </c>
      <c r="B909" s="1">
        <f t="shared" si="29"/>
        <v>54348</v>
      </c>
      <c r="C909" s="2">
        <f ca="1">IF(OR(TODAY()&lt;=A909,TODAY()&lt;=B909),IF(IF('Basic Calculator'!$K$5&gt;'Basic Calculator'!$H$10,IF('Basic Calculator'!$K$5&gt;=A909,1,0),IF('Basic Calculator'!$H$10&gt;=A909,1,0)),1,0),0)</f>
        <v>0</v>
      </c>
    </row>
    <row r="910" spans="1:3" x14ac:dyDescent="0.25">
      <c r="A910" s="1">
        <f t="shared" si="28"/>
        <v>54349</v>
      </c>
      <c r="B910" s="1">
        <f t="shared" si="29"/>
        <v>54362</v>
      </c>
      <c r="C910" s="2">
        <f ca="1">IF(OR(TODAY()&lt;=A910,TODAY()&lt;=B910),IF(IF('Basic Calculator'!$K$5&gt;'Basic Calculator'!$H$10,IF('Basic Calculator'!$K$5&gt;=A910,1,0),IF('Basic Calculator'!$H$10&gt;=A910,1,0)),1,0),0)</f>
        <v>0</v>
      </c>
    </row>
    <row r="911" spans="1:3" x14ac:dyDescent="0.25">
      <c r="A911" s="1">
        <f t="shared" si="28"/>
        <v>54363</v>
      </c>
      <c r="B911" s="1">
        <f t="shared" si="29"/>
        <v>54376</v>
      </c>
      <c r="C911" s="2">
        <f ca="1">IF(OR(TODAY()&lt;=A911,TODAY()&lt;=B911),IF(IF('Basic Calculator'!$K$5&gt;'Basic Calculator'!$H$10,IF('Basic Calculator'!$K$5&gt;=A911,1,0),IF('Basic Calculator'!$H$10&gt;=A911,1,0)),1,0),0)</f>
        <v>0</v>
      </c>
    </row>
    <row r="912" spans="1:3" x14ac:dyDescent="0.25">
      <c r="A912" s="1">
        <f t="shared" si="28"/>
        <v>54377</v>
      </c>
      <c r="B912" s="1">
        <f t="shared" si="29"/>
        <v>54390</v>
      </c>
      <c r="C912" s="2">
        <f ca="1">IF(OR(TODAY()&lt;=A912,TODAY()&lt;=B912),IF(IF('Basic Calculator'!$K$5&gt;'Basic Calculator'!$H$10,IF('Basic Calculator'!$K$5&gt;=A912,1,0),IF('Basic Calculator'!$H$10&gt;=A912,1,0)),1,0),0)</f>
        <v>0</v>
      </c>
    </row>
    <row r="913" spans="1:3" x14ac:dyDescent="0.25">
      <c r="A913" s="1">
        <f t="shared" si="28"/>
        <v>54391</v>
      </c>
      <c r="B913" s="1">
        <f t="shared" si="29"/>
        <v>54404</v>
      </c>
      <c r="C913" s="2">
        <f ca="1">IF(OR(TODAY()&lt;=A913,TODAY()&lt;=B913),IF(IF('Basic Calculator'!$K$5&gt;'Basic Calculator'!$H$10,IF('Basic Calculator'!$K$5&gt;=A913,1,0),IF('Basic Calculator'!$H$10&gt;=A913,1,0)),1,0),0)</f>
        <v>0</v>
      </c>
    </row>
    <row r="914" spans="1:3" x14ac:dyDescent="0.25">
      <c r="A914" s="1">
        <f t="shared" si="28"/>
        <v>54405</v>
      </c>
      <c r="B914" s="1">
        <f t="shared" si="29"/>
        <v>54418</v>
      </c>
      <c r="C914" s="2">
        <f ca="1">IF(OR(TODAY()&lt;=A914,TODAY()&lt;=B914),IF(IF('Basic Calculator'!$K$5&gt;'Basic Calculator'!$H$10,IF('Basic Calculator'!$K$5&gt;=A914,1,0),IF('Basic Calculator'!$H$10&gt;=A914,1,0)),1,0),0)</f>
        <v>0</v>
      </c>
    </row>
    <row r="915" spans="1:3" x14ac:dyDescent="0.25">
      <c r="A915" s="1">
        <f t="shared" si="28"/>
        <v>54419</v>
      </c>
      <c r="B915" s="1">
        <f t="shared" si="29"/>
        <v>54432</v>
      </c>
      <c r="C915" s="2">
        <f ca="1">IF(OR(TODAY()&lt;=A915,TODAY()&lt;=B915),IF(IF('Basic Calculator'!$K$5&gt;'Basic Calculator'!$H$10,IF('Basic Calculator'!$K$5&gt;=A915,1,0),IF('Basic Calculator'!$H$10&gt;=A915,1,0)),1,0),0)</f>
        <v>0</v>
      </c>
    </row>
    <row r="916" spans="1:3" x14ac:dyDescent="0.25">
      <c r="A916" s="1">
        <f t="shared" si="28"/>
        <v>54433</v>
      </c>
      <c r="B916" s="1">
        <f t="shared" si="29"/>
        <v>54446</v>
      </c>
      <c r="C916" s="2">
        <f ca="1">IF(OR(TODAY()&lt;=A916,TODAY()&lt;=B916),IF(IF('Basic Calculator'!$K$5&gt;'Basic Calculator'!$H$10,IF('Basic Calculator'!$K$5&gt;=A916,1,0),IF('Basic Calculator'!$H$10&gt;=A916,1,0)),1,0),0)</f>
        <v>0</v>
      </c>
    </row>
    <row r="917" spans="1:3" x14ac:dyDescent="0.25">
      <c r="A917" s="1">
        <f t="shared" si="28"/>
        <v>54447</v>
      </c>
      <c r="B917" s="1">
        <f t="shared" si="29"/>
        <v>54460</v>
      </c>
      <c r="C917" s="2">
        <f ca="1">IF(OR(TODAY()&lt;=A917,TODAY()&lt;=B917),IF(IF('Basic Calculator'!$K$5&gt;'Basic Calculator'!$H$10,IF('Basic Calculator'!$K$5&gt;=A917,1,0),IF('Basic Calculator'!$H$10&gt;=A917,1,0)),1,0),0)</f>
        <v>0</v>
      </c>
    </row>
    <row r="918" spans="1:3" x14ac:dyDescent="0.25">
      <c r="A918" s="1">
        <f t="shared" si="28"/>
        <v>54461</v>
      </c>
      <c r="B918" s="1">
        <f t="shared" si="29"/>
        <v>54474</v>
      </c>
      <c r="C918" s="2">
        <f ca="1">IF(OR(TODAY()&lt;=A918,TODAY()&lt;=B918),IF(IF('Basic Calculator'!$K$5&gt;'Basic Calculator'!$H$10,IF('Basic Calculator'!$K$5&gt;=A918,1,0),IF('Basic Calculator'!$H$10&gt;=A918,1,0)),1,0),0)</f>
        <v>0</v>
      </c>
    </row>
    <row r="919" spans="1:3" x14ac:dyDescent="0.25">
      <c r="A919" s="1">
        <f t="shared" si="28"/>
        <v>54475</v>
      </c>
      <c r="B919" s="1">
        <f t="shared" si="29"/>
        <v>54488</v>
      </c>
      <c r="C919" s="2">
        <f ca="1">IF(OR(TODAY()&lt;=A919,TODAY()&lt;=B919),IF(IF('Basic Calculator'!$K$5&gt;'Basic Calculator'!$H$10,IF('Basic Calculator'!$K$5&gt;=A919,1,0),IF('Basic Calculator'!$H$10&gt;=A919,1,0)),1,0),0)</f>
        <v>0</v>
      </c>
    </row>
    <row r="920" spans="1:3" x14ac:dyDescent="0.25">
      <c r="A920" s="1">
        <f t="shared" si="28"/>
        <v>54489</v>
      </c>
      <c r="B920" s="1">
        <f t="shared" si="29"/>
        <v>54502</v>
      </c>
      <c r="C920" s="2">
        <f ca="1">IF(OR(TODAY()&lt;=A920,TODAY()&lt;=B920),IF(IF('Basic Calculator'!$K$5&gt;'Basic Calculator'!$H$10,IF('Basic Calculator'!$K$5&gt;=A920,1,0),IF('Basic Calculator'!$H$10&gt;=A920,1,0)),1,0),0)</f>
        <v>0</v>
      </c>
    </row>
    <row r="921" spans="1:3" x14ac:dyDescent="0.25">
      <c r="A921" s="1">
        <f t="shared" si="28"/>
        <v>54503</v>
      </c>
      <c r="B921" s="1">
        <f t="shared" si="29"/>
        <v>54516</v>
      </c>
      <c r="C921" s="2">
        <f ca="1">IF(OR(TODAY()&lt;=A921,TODAY()&lt;=B921),IF(IF('Basic Calculator'!$K$5&gt;'Basic Calculator'!$H$10,IF('Basic Calculator'!$K$5&gt;=A921,1,0),IF('Basic Calculator'!$H$10&gt;=A921,1,0)),1,0),0)</f>
        <v>0</v>
      </c>
    </row>
    <row r="922" spans="1:3" x14ac:dyDescent="0.25">
      <c r="A922" s="1">
        <f t="shared" si="28"/>
        <v>54517</v>
      </c>
      <c r="B922" s="1">
        <f t="shared" si="29"/>
        <v>54530</v>
      </c>
      <c r="C922" s="2">
        <f ca="1">IF(OR(TODAY()&lt;=A922,TODAY()&lt;=B922),IF(IF('Basic Calculator'!$K$5&gt;'Basic Calculator'!$H$10,IF('Basic Calculator'!$K$5&gt;=A922,1,0),IF('Basic Calculator'!$H$10&gt;=A922,1,0)),1,0),0)</f>
        <v>0</v>
      </c>
    </row>
    <row r="923" spans="1:3" x14ac:dyDescent="0.25">
      <c r="A923" s="1">
        <f t="shared" si="28"/>
        <v>54531</v>
      </c>
      <c r="B923" s="1">
        <f t="shared" si="29"/>
        <v>54544</v>
      </c>
      <c r="C923" s="2">
        <f ca="1">IF(OR(TODAY()&lt;=A923,TODAY()&lt;=B923),IF(IF('Basic Calculator'!$K$5&gt;'Basic Calculator'!$H$10,IF('Basic Calculator'!$K$5&gt;=A923,1,0),IF('Basic Calculator'!$H$10&gt;=A923,1,0)),1,0),0)</f>
        <v>0</v>
      </c>
    </row>
    <row r="924" spans="1:3" x14ac:dyDescent="0.25">
      <c r="A924" s="1">
        <f t="shared" si="28"/>
        <v>54545</v>
      </c>
      <c r="B924" s="1">
        <f t="shared" si="29"/>
        <v>54558</v>
      </c>
      <c r="C924" s="2">
        <f ca="1">IF(OR(TODAY()&lt;=A924,TODAY()&lt;=B924),IF(IF('Basic Calculator'!$K$5&gt;'Basic Calculator'!$H$10,IF('Basic Calculator'!$K$5&gt;=A924,1,0),IF('Basic Calculator'!$H$10&gt;=A924,1,0)),1,0),0)</f>
        <v>0</v>
      </c>
    </row>
    <row r="925" spans="1:3" x14ac:dyDescent="0.25">
      <c r="A925" s="1">
        <f t="shared" si="28"/>
        <v>54559</v>
      </c>
      <c r="B925" s="1">
        <f t="shared" si="29"/>
        <v>54572</v>
      </c>
      <c r="C925" s="2">
        <f ca="1">IF(OR(TODAY()&lt;=A925,TODAY()&lt;=B925),IF(IF('Basic Calculator'!$K$5&gt;'Basic Calculator'!$H$10,IF('Basic Calculator'!$K$5&gt;=A925,1,0),IF('Basic Calculator'!$H$10&gt;=A925,1,0)),1,0),0)</f>
        <v>0</v>
      </c>
    </row>
    <row r="926" spans="1:3" x14ac:dyDescent="0.25">
      <c r="A926" s="1">
        <f t="shared" si="28"/>
        <v>54573</v>
      </c>
      <c r="B926" s="1">
        <f t="shared" si="29"/>
        <v>54586</v>
      </c>
      <c r="C926" s="2">
        <f ca="1">IF(OR(TODAY()&lt;=A926,TODAY()&lt;=B926),IF(IF('Basic Calculator'!$K$5&gt;'Basic Calculator'!$H$10,IF('Basic Calculator'!$K$5&gt;=A926,1,0),IF('Basic Calculator'!$H$10&gt;=A926,1,0)),1,0),0)</f>
        <v>0</v>
      </c>
    </row>
    <row r="927" spans="1:3" x14ac:dyDescent="0.25">
      <c r="A927" s="1">
        <f t="shared" si="28"/>
        <v>54587</v>
      </c>
      <c r="B927" s="1">
        <f t="shared" si="29"/>
        <v>54600</v>
      </c>
      <c r="C927" s="2">
        <f ca="1">IF(OR(TODAY()&lt;=A927,TODAY()&lt;=B927),IF(IF('Basic Calculator'!$K$5&gt;'Basic Calculator'!$H$10,IF('Basic Calculator'!$K$5&gt;=A927,1,0),IF('Basic Calculator'!$H$10&gt;=A927,1,0)),1,0),0)</f>
        <v>0</v>
      </c>
    </row>
    <row r="928" spans="1:3" x14ac:dyDescent="0.25">
      <c r="A928" s="1">
        <f t="shared" si="28"/>
        <v>54601</v>
      </c>
      <c r="B928" s="1">
        <f t="shared" si="29"/>
        <v>54614</v>
      </c>
      <c r="C928" s="2">
        <f ca="1">IF(OR(TODAY()&lt;=A928,TODAY()&lt;=B928),IF(IF('Basic Calculator'!$K$5&gt;'Basic Calculator'!$H$10,IF('Basic Calculator'!$K$5&gt;=A928,1,0),IF('Basic Calculator'!$H$10&gt;=A928,1,0)),1,0),0)</f>
        <v>0</v>
      </c>
    </row>
    <row r="929" spans="1:3" x14ac:dyDescent="0.25">
      <c r="A929" s="1">
        <f t="shared" si="28"/>
        <v>54615</v>
      </c>
      <c r="B929" s="1">
        <f t="shared" si="29"/>
        <v>54628</v>
      </c>
      <c r="C929" s="2">
        <f ca="1">IF(OR(TODAY()&lt;=A929,TODAY()&lt;=B929),IF(IF('Basic Calculator'!$K$5&gt;'Basic Calculator'!$H$10,IF('Basic Calculator'!$K$5&gt;=A929,1,0),IF('Basic Calculator'!$H$10&gt;=A929,1,0)),1,0),0)</f>
        <v>0</v>
      </c>
    </row>
    <row r="930" spans="1:3" x14ac:dyDescent="0.25">
      <c r="A930" s="1">
        <f t="shared" si="28"/>
        <v>54629</v>
      </c>
      <c r="B930" s="1">
        <f t="shared" si="29"/>
        <v>54642</v>
      </c>
      <c r="C930" s="2">
        <f ca="1">IF(OR(TODAY()&lt;=A930,TODAY()&lt;=B930),IF(IF('Basic Calculator'!$K$5&gt;'Basic Calculator'!$H$10,IF('Basic Calculator'!$K$5&gt;=A930,1,0),IF('Basic Calculator'!$H$10&gt;=A930,1,0)),1,0),0)</f>
        <v>0</v>
      </c>
    </row>
    <row r="931" spans="1:3" x14ac:dyDescent="0.25">
      <c r="A931" s="1">
        <f t="shared" si="28"/>
        <v>54643</v>
      </c>
      <c r="B931" s="1">
        <f t="shared" si="29"/>
        <v>54656</v>
      </c>
      <c r="C931" s="2">
        <f ca="1">IF(OR(TODAY()&lt;=A931,TODAY()&lt;=B931),IF(IF('Basic Calculator'!$K$5&gt;'Basic Calculator'!$H$10,IF('Basic Calculator'!$K$5&gt;=A931,1,0),IF('Basic Calculator'!$H$10&gt;=A931,1,0)),1,0),0)</f>
        <v>0</v>
      </c>
    </row>
    <row r="932" spans="1:3" x14ac:dyDescent="0.25">
      <c r="A932" s="1">
        <f t="shared" si="28"/>
        <v>54657</v>
      </c>
      <c r="B932" s="1">
        <f t="shared" si="29"/>
        <v>54670</v>
      </c>
      <c r="C932" s="2">
        <f ca="1">IF(OR(TODAY()&lt;=A932,TODAY()&lt;=B932),IF(IF('Basic Calculator'!$K$5&gt;'Basic Calculator'!$H$10,IF('Basic Calculator'!$K$5&gt;=A932,1,0),IF('Basic Calculator'!$H$10&gt;=A932,1,0)),1,0),0)</f>
        <v>0</v>
      </c>
    </row>
    <row r="933" spans="1:3" x14ac:dyDescent="0.25">
      <c r="A933" s="1">
        <f t="shared" si="28"/>
        <v>54671</v>
      </c>
      <c r="B933" s="1">
        <f t="shared" si="29"/>
        <v>54684</v>
      </c>
      <c r="C933" s="2">
        <f ca="1">IF(OR(TODAY()&lt;=A933,TODAY()&lt;=B933),IF(IF('Basic Calculator'!$K$5&gt;'Basic Calculator'!$H$10,IF('Basic Calculator'!$K$5&gt;=A933,1,0),IF('Basic Calculator'!$H$10&gt;=A933,1,0)),1,0),0)</f>
        <v>0</v>
      </c>
    </row>
    <row r="934" spans="1:3" x14ac:dyDescent="0.25">
      <c r="A934" s="1">
        <f t="shared" si="28"/>
        <v>54685</v>
      </c>
      <c r="B934" s="1">
        <f t="shared" si="29"/>
        <v>54698</v>
      </c>
      <c r="C934" s="2">
        <f ca="1">IF(OR(TODAY()&lt;=A934,TODAY()&lt;=B934),IF(IF('Basic Calculator'!$K$5&gt;'Basic Calculator'!$H$10,IF('Basic Calculator'!$K$5&gt;=A934,1,0),IF('Basic Calculator'!$H$10&gt;=A934,1,0)),1,0),0)</f>
        <v>0</v>
      </c>
    </row>
    <row r="935" spans="1:3" x14ac:dyDescent="0.25">
      <c r="A935" s="1">
        <f t="shared" si="28"/>
        <v>54699</v>
      </c>
      <c r="B935" s="1">
        <f t="shared" si="29"/>
        <v>54712</v>
      </c>
      <c r="C935" s="2">
        <f ca="1">IF(OR(TODAY()&lt;=A935,TODAY()&lt;=B935),IF(IF('Basic Calculator'!$K$5&gt;'Basic Calculator'!$H$10,IF('Basic Calculator'!$K$5&gt;=A935,1,0),IF('Basic Calculator'!$H$10&gt;=A935,1,0)),1,0),0)</f>
        <v>0</v>
      </c>
    </row>
    <row r="936" spans="1:3" x14ac:dyDescent="0.25">
      <c r="A936" s="1">
        <f t="shared" si="28"/>
        <v>54713</v>
      </c>
      <c r="B936" s="1">
        <f t="shared" si="29"/>
        <v>54726</v>
      </c>
      <c r="C936" s="2">
        <f ca="1">IF(OR(TODAY()&lt;=A936,TODAY()&lt;=B936),IF(IF('Basic Calculator'!$K$5&gt;'Basic Calculator'!$H$10,IF('Basic Calculator'!$K$5&gt;=A936,1,0),IF('Basic Calculator'!$H$10&gt;=A936,1,0)),1,0),0)</f>
        <v>0</v>
      </c>
    </row>
    <row r="937" spans="1:3" x14ac:dyDescent="0.25">
      <c r="A937" s="1">
        <f t="shared" si="28"/>
        <v>54727</v>
      </c>
      <c r="B937" s="1">
        <f t="shared" si="29"/>
        <v>54740</v>
      </c>
      <c r="C937" s="2">
        <f ca="1">IF(OR(TODAY()&lt;=A937,TODAY()&lt;=B937),IF(IF('Basic Calculator'!$K$5&gt;'Basic Calculator'!$H$10,IF('Basic Calculator'!$K$5&gt;=A937,1,0),IF('Basic Calculator'!$H$10&gt;=A937,1,0)),1,0),0)</f>
        <v>0</v>
      </c>
    </row>
    <row r="938" spans="1:3" x14ac:dyDescent="0.25">
      <c r="A938" s="1">
        <f t="shared" si="28"/>
        <v>54741</v>
      </c>
      <c r="B938" s="1">
        <f t="shared" si="29"/>
        <v>54754</v>
      </c>
      <c r="C938" s="2">
        <f ca="1">IF(OR(TODAY()&lt;=A938,TODAY()&lt;=B938),IF(IF('Basic Calculator'!$K$5&gt;'Basic Calculator'!$H$10,IF('Basic Calculator'!$K$5&gt;=A938,1,0),IF('Basic Calculator'!$H$10&gt;=A938,1,0)),1,0),0)</f>
        <v>0</v>
      </c>
    </row>
    <row r="939" spans="1:3" x14ac:dyDescent="0.25">
      <c r="A939" s="1">
        <f t="shared" si="28"/>
        <v>54755</v>
      </c>
      <c r="B939" s="1">
        <f t="shared" si="29"/>
        <v>54768</v>
      </c>
      <c r="C939" s="2">
        <f ca="1">IF(OR(TODAY()&lt;=A939,TODAY()&lt;=B939),IF(IF('Basic Calculator'!$K$5&gt;'Basic Calculator'!$H$10,IF('Basic Calculator'!$K$5&gt;=A939,1,0),IF('Basic Calculator'!$H$10&gt;=A939,1,0)),1,0),0)</f>
        <v>0</v>
      </c>
    </row>
    <row r="940" spans="1:3" x14ac:dyDescent="0.25">
      <c r="A940" s="1">
        <f t="shared" si="28"/>
        <v>54769</v>
      </c>
      <c r="B940" s="1">
        <f t="shared" si="29"/>
        <v>54782</v>
      </c>
      <c r="C940" s="2">
        <f ca="1">IF(OR(TODAY()&lt;=A940,TODAY()&lt;=B940),IF(IF('Basic Calculator'!$K$5&gt;'Basic Calculator'!$H$10,IF('Basic Calculator'!$K$5&gt;=A940,1,0),IF('Basic Calculator'!$H$10&gt;=A940,1,0)),1,0),0)</f>
        <v>0</v>
      </c>
    </row>
    <row r="941" spans="1:3" x14ac:dyDescent="0.25">
      <c r="A941" s="1">
        <f t="shared" si="28"/>
        <v>54783</v>
      </c>
      <c r="B941" s="1">
        <f t="shared" si="29"/>
        <v>54796</v>
      </c>
      <c r="C941" s="2">
        <f ca="1">IF(OR(TODAY()&lt;=A941,TODAY()&lt;=B941),IF(IF('Basic Calculator'!$K$5&gt;'Basic Calculator'!$H$10,IF('Basic Calculator'!$K$5&gt;=A941,1,0),IF('Basic Calculator'!$H$10&gt;=A941,1,0)),1,0),0)</f>
        <v>0</v>
      </c>
    </row>
    <row r="942" spans="1:3" x14ac:dyDescent="0.25">
      <c r="A942" s="1">
        <f t="shared" si="28"/>
        <v>54797</v>
      </c>
      <c r="B942" s="1">
        <f t="shared" si="29"/>
        <v>54810</v>
      </c>
      <c r="C942" s="2">
        <f ca="1">IF(OR(TODAY()&lt;=A942,TODAY()&lt;=B942),IF(IF('Basic Calculator'!$K$5&gt;'Basic Calculator'!$H$10,IF('Basic Calculator'!$K$5&gt;=A942,1,0),IF('Basic Calculator'!$H$10&gt;=A942,1,0)),1,0),0)</f>
        <v>0</v>
      </c>
    </row>
    <row r="943" spans="1:3" x14ac:dyDescent="0.25">
      <c r="A943" s="1">
        <f t="shared" si="28"/>
        <v>54811</v>
      </c>
      <c r="B943" s="1">
        <f t="shared" si="29"/>
        <v>54824</v>
      </c>
      <c r="C943" s="2">
        <f ca="1">IF(OR(TODAY()&lt;=A943,TODAY()&lt;=B943),IF(IF('Basic Calculator'!$K$5&gt;'Basic Calculator'!$H$10,IF('Basic Calculator'!$K$5&gt;=A943,1,0),IF('Basic Calculator'!$H$10&gt;=A943,1,0)),1,0),0)</f>
        <v>0</v>
      </c>
    </row>
    <row r="944" spans="1:3" x14ac:dyDescent="0.25">
      <c r="A944" s="1">
        <f t="shared" si="28"/>
        <v>54825</v>
      </c>
      <c r="B944" s="1">
        <f t="shared" si="29"/>
        <v>54838</v>
      </c>
      <c r="C944" s="2">
        <f ca="1">IF(OR(TODAY()&lt;=A944,TODAY()&lt;=B944),IF(IF('Basic Calculator'!$K$5&gt;'Basic Calculator'!$H$10,IF('Basic Calculator'!$K$5&gt;=A944,1,0),IF('Basic Calculator'!$H$10&gt;=A944,1,0)),1,0),0)</f>
        <v>0</v>
      </c>
    </row>
    <row r="945" spans="1:3" x14ac:dyDescent="0.25">
      <c r="A945" s="1">
        <f t="shared" si="28"/>
        <v>54839</v>
      </c>
      <c r="B945" s="1">
        <f t="shared" si="29"/>
        <v>54852</v>
      </c>
      <c r="C945" s="2">
        <f ca="1">IF(OR(TODAY()&lt;=A945,TODAY()&lt;=B945),IF(IF('Basic Calculator'!$K$5&gt;'Basic Calculator'!$H$10,IF('Basic Calculator'!$K$5&gt;=A945,1,0),IF('Basic Calculator'!$H$10&gt;=A945,1,0)),1,0),0)</f>
        <v>0</v>
      </c>
    </row>
    <row r="946" spans="1:3" x14ac:dyDescent="0.25">
      <c r="A946" s="1">
        <f t="shared" si="28"/>
        <v>54853</v>
      </c>
      <c r="B946" s="1">
        <f t="shared" si="29"/>
        <v>54866</v>
      </c>
      <c r="C946" s="2">
        <f ca="1">IF(OR(TODAY()&lt;=A946,TODAY()&lt;=B946),IF(IF('Basic Calculator'!$K$5&gt;'Basic Calculator'!$H$10,IF('Basic Calculator'!$K$5&gt;=A946,1,0),IF('Basic Calculator'!$H$10&gt;=A946,1,0)),1,0),0)</f>
        <v>0</v>
      </c>
    </row>
    <row r="947" spans="1:3" x14ac:dyDescent="0.25">
      <c r="A947" s="1">
        <f t="shared" si="28"/>
        <v>54867</v>
      </c>
      <c r="B947" s="1">
        <f t="shared" si="29"/>
        <v>54880</v>
      </c>
      <c r="C947" s="2">
        <f ca="1">IF(OR(TODAY()&lt;=A947,TODAY()&lt;=B947),IF(IF('Basic Calculator'!$K$5&gt;'Basic Calculator'!$H$10,IF('Basic Calculator'!$K$5&gt;=A947,1,0),IF('Basic Calculator'!$H$10&gt;=A947,1,0)),1,0),0)</f>
        <v>0</v>
      </c>
    </row>
    <row r="948" spans="1:3" x14ac:dyDescent="0.25">
      <c r="A948" s="1">
        <f t="shared" si="28"/>
        <v>54881</v>
      </c>
      <c r="B948" s="1">
        <f t="shared" si="29"/>
        <v>54894</v>
      </c>
      <c r="C948" s="2">
        <f ca="1">IF(OR(TODAY()&lt;=A948,TODAY()&lt;=B948),IF(IF('Basic Calculator'!$K$5&gt;'Basic Calculator'!$H$10,IF('Basic Calculator'!$K$5&gt;=A948,1,0),IF('Basic Calculator'!$H$10&gt;=A948,1,0)),1,0),0)</f>
        <v>0</v>
      </c>
    </row>
    <row r="949" spans="1:3" x14ac:dyDescent="0.25">
      <c r="A949" s="1">
        <f t="shared" si="28"/>
        <v>54895</v>
      </c>
      <c r="B949" s="1">
        <f t="shared" si="29"/>
        <v>54908</v>
      </c>
      <c r="C949" s="2">
        <f ca="1">IF(OR(TODAY()&lt;=A949,TODAY()&lt;=B949),IF(IF('Basic Calculator'!$K$5&gt;'Basic Calculator'!$H$10,IF('Basic Calculator'!$K$5&gt;=A949,1,0),IF('Basic Calculator'!$H$10&gt;=A949,1,0)),1,0),0)</f>
        <v>0</v>
      </c>
    </row>
    <row r="950" spans="1:3" x14ac:dyDescent="0.25">
      <c r="A950" s="1">
        <f t="shared" si="28"/>
        <v>54909</v>
      </c>
      <c r="B950" s="1">
        <f t="shared" si="29"/>
        <v>54922</v>
      </c>
      <c r="C950" s="2">
        <f ca="1">IF(OR(TODAY()&lt;=A950,TODAY()&lt;=B950),IF(IF('Basic Calculator'!$K$5&gt;'Basic Calculator'!$H$10,IF('Basic Calculator'!$K$5&gt;=A950,1,0),IF('Basic Calculator'!$H$10&gt;=A950,1,0)),1,0),0)</f>
        <v>0</v>
      </c>
    </row>
    <row r="951" spans="1:3" x14ac:dyDescent="0.25">
      <c r="A951" s="1">
        <f t="shared" si="28"/>
        <v>54923</v>
      </c>
      <c r="B951" s="1">
        <f t="shared" si="29"/>
        <v>54936</v>
      </c>
      <c r="C951" s="2">
        <f ca="1">IF(OR(TODAY()&lt;=A951,TODAY()&lt;=B951),IF(IF('Basic Calculator'!$K$5&gt;'Basic Calculator'!$H$10,IF('Basic Calculator'!$K$5&gt;=A951,1,0),IF('Basic Calculator'!$H$10&gt;=A951,1,0)),1,0),0)</f>
        <v>0</v>
      </c>
    </row>
    <row r="952" spans="1:3" x14ac:dyDescent="0.25">
      <c r="A952" s="1">
        <f t="shared" si="28"/>
        <v>54937</v>
      </c>
      <c r="B952" s="1">
        <f t="shared" si="29"/>
        <v>54950</v>
      </c>
      <c r="C952" s="2">
        <f ca="1">IF(OR(TODAY()&lt;=A952,TODAY()&lt;=B952),IF(IF('Basic Calculator'!$K$5&gt;'Basic Calculator'!$H$10,IF('Basic Calculator'!$K$5&gt;=A952,1,0),IF('Basic Calculator'!$H$10&gt;=A952,1,0)),1,0),0)</f>
        <v>0</v>
      </c>
    </row>
    <row r="953" spans="1:3" x14ac:dyDescent="0.25">
      <c r="A953" s="1">
        <f t="shared" si="28"/>
        <v>54951</v>
      </c>
      <c r="B953" s="1">
        <f t="shared" si="29"/>
        <v>54964</v>
      </c>
      <c r="C953" s="2">
        <f ca="1">IF(OR(TODAY()&lt;=A953,TODAY()&lt;=B953),IF(IF('Basic Calculator'!$K$5&gt;'Basic Calculator'!$H$10,IF('Basic Calculator'!$K$5&gt;=A953,1,0),IF('Basic Calculator'!$H$10&gt;=A953,1,0)),1,0),0)</f>
        <v>0</v>
      </c>
    </row>
    <row r="954" spans="1:3" x14ac:dyDescent="0.25">
      <c r="A954" s="1">
        <f t="shared" si="28"/>
        <v>54965</v>
      </c>
      <c r="B954" s="1">
        <f t="shared" si="29"/>
        <v>54978</v>
      </c>
      <c r="C954" s="2">
        <f ca="1">IF(OR(TODAY()&lt;=A954,TODAY()&lt;=B954),IF(IF('Basic Calculator'!$K$5&gt;'Basic Calculator'!$H$10,IF('Basic Calculator'!$K$5&gt;=A954,1,0),IF('Basic Calculator'!$H$10&gt;=A954,1,0)),1,0),0)</f>
        <v>0</v>
      </c>
    </row>
    <row r="955" spans="1:3" x14ac:dyDescent="0.25">
      <c r="A955" s="1">
        <f t="shared" si="28"/>
        <v>54979</v>
      </c>
      <c r="B955" s="1">
        <f t="shared" si="29"/>
        <v>54992</v>
      </c>
      <c r="C955" s="2">
        <f ca="1">IF(OR(TODAY()&lt;=A955,TODAY()&lt;=B955),IF(IF('Basic Calculator'!$K$5&gt;'Basic Calculator'!$H$10,IF('Basic Calculator'!$K$5&gt;=A955,1,0),IF('Basic Calculator'!$H$10&gt;=A955,1,0)),1,0),0)</f>
        <v>0</v>
      </c>
    </row>
    <row r="956" spans="1:3" x14ac:dyDescent="0.25">
      <c r="A956" s="1">
        <f t="shared" si="28"/>
        <v>54993</v>
      </c>
      <c r="B956" s="1">
        <f t="shared" si="29"/>
        <v>55006</v>
      </c>
      <c r="C956" s="2">
        <f ca="1">IF(OR(TODAY()&lt;=A956,TODAY()&lt;=B956),IF(IF('Basic Calculator'!$K$5&gt;'Basic Calculator'!$H$10,IF('Basic Calculator'!$K$5&gt;=A956,1,0),IF('Basic Calculator'!$H$10&gt;=A956,1,0)),1,0),0)</f>
        <v>0</v>
      </c>
    </row>
    <row r="957" spans="1:3" x14ac:dyDescent="0.25">
      <c r="A957" s="1">
        <f t="shared" si="28"/>
        <v>55007</v>
      </c>
      <c r="B957" s="1">
        <f t="shared" si="29"/>
        <v>55020</v>
      </c>
      <c r="C957" s="2">
        <f ca="1">IF(OR(TODAY()&lt;=A957,TODAY()&lt;=B957),IF(IF('Basic Calculator'!$K$5&gt;'Basic Calculator'!$H$10,IF('Basic Calculator'!$K$5&gt;=A957,1,0),IF('Basic Calculator'!$H$10&gt;=A957,1,0)),1,0),0)</f>
        <v>0</v>
      </c>
    </row>
    <row r="958" spans="1:3" x14ac:dyDescent="0.25">
      <c r="A958" s="1">
        <f t="shared" si="28"/>
        <v>55021</v>
      </c>
      <c r="B958" s="1">
        <f t="shared" si="29"/>
        <v>55034</v>
      </c>
      <c r="C958" s="2">
        <f ca="1">IF(OR(TODAY()&lt;=A958,TODAY()&lt;=B958),IF(IF('Basic Calculator'!$K$5&gt;'Basic Calculator'!$H$10,IF('Basic Calculator'!$K$5&gt;=A958,1,0),IF('Basic Calculator'!$H$10&gt;=A958,1,0)),1,0),0)</f>
        <v>0</v>
      </c>
    </row>
    <row r="959" spans="1:3" x14ac:dyDescent="0.25">
      <c r="A959" s="1">
        <f t="shared" si="28"/>
        <v>55035</v>
      </c>
      <c r="B959" s="1">
        <f t="shared" si="29"/>
        <v>55048</v>
      </c>
      <c r="C959" s="2">
        <f ca="1">IF(OR(TODAY()&lt;=A959,TODAY()&lt;=B959),IF(IF('Basic Calculator'!$K$5&gt;'Basic Calculator'!$H$10,IF('Basic Calculator'!$K$5&gt;=A959,1,0),IF('Basic Calculator'!$H$10&gt;=A959,1,0)),1,0),0)</f>
        <v>0</v>
      </c>
    </row>
    <row r="960" spans="1:3" x14ac:dyDescent="0.25">
      <c r="A960" s="1">
        <f t="shared" si="28"/>
        <v>55049</v>
      </c>
      <c r="B960" s="1">
        <f t="shared" si="29"/>
        <v>55062</v>
      </c>
      <c r="C960" s="2">
        <f ca="1">IF(OR(TODAY()&lt;=A960,TODAY()&lt;=B960),IF(IF('Basic Calculator'!$K$5&gt;'Basic Calculator'!$H$10,IF('Basic Calculator'!$K$5&gt;=A960,1,0),IF('Basic Calculator'!$H$10&gt;=A960,1,0)),1,0),0)</f>
        <v>0</v>
      </c>
    </row>
    <row r="961" spans="1:3" x14ac:dyDescent="0.25">
      <c r="A961" s="1">
        <f t="shared" si="28"/>
        <v>55063</v>
      </c>
      <c r="B961" s="1">
        <f t="shared" si="29"/>
        <v>55076</v>
      </c>
      <c r="C961" s="2">
        <f ca="1">IF(OR(TODAY()&lt;=A961,TODAY()&lt;=B961),IF(IF('Basic Calculator'!$K$5&gt;'Basic Calculator'!$H$10,IF('Basic Calculator'!$K$5&gt;=A961,1,0),IF('Basic Calculator'!$H$10&gt;=A961,1,0)),1,0),0)</f>
        <v>0</v>
      </c>
    </row>
    <row r="962" spans="1:3" x14ac:dyDescent="0.25">
      <c r="A962" s="1">
        <f t="shared" si="28"/>
        <v>55077</v>
      </c>
      <c r="B962" s="1">
        <f t="shared" si="29"/>
        <v>55090</v>
      </c>
      <c r="C962" s="2">
        <f ca="1">IF(OR(TODAY()&lt;=A962,TODAY()&lt;=B962),IF(IF('Basic Calculator'!$K$5&gt;'Basic Calculator'!$H$10,IF('Basic Calculator'!$K$5&gt;=A962,1,0),IF('Basic Calculator'!$H$10&gt;=A962,1,0)),1,0),0)</f>
        <v>0</v>
      </c>
    </row>
    <row r="963" spans="1:3" x14ac:dyDescent="0.25">
      <c r="A963" s="1">
        <f t="shared" si="28"/>
        <v>55091</v>
      </c>
      <c r="B963" s="1">
        <f t="shared" si="29"/>
        <v>55104</v>
      </c>
      <c r="C963" s="2">
        <f ca="1">IF(OR(TODAY()&lt;=A963,TODAY()&lt;=B963),IF(IF('Basic Calculator'!$K$5&gt;'Basic Calculator'!$H$10,IF('Basic Calculator'!$K$5&gt;=A963,1,0),IF('Basic Calculator'!$H$10&gt;=A963,1,0)),1,0),0)</f>
        <v>0</v>
      </c>
    </row>
    <row r="964" spans="1:3" x14ac:dyDescent="0.25">
      <c r="A964" s="1">
        <f t="shared" si="28"/>
        <v>55105</v>
      </c>
      <c r="B964" s="1">
        <f t="shared" si="29"/>
        <v>55118</v>
      </c>
      <c r="C964" s="2">
        <f ca="1">IF(OR(TODAY()&lt;=A964,TODAY()&lt;=B964),IF(IF('Basic Calculator'!$K$5&gt;'Basic Calculator'!$H$10,IF('Basic Calculator'!$K$5&gt;=A964,1,0),IF('Basic Calculator'!$H$10&gt;=A964,1,0)),1,0),0)</f>
        <v>0</v>
      </c>
    </row>
    <row r="965" spans="1:3" x14ac:dyDescent="0.25">
      <c r="A965" s="1">
        <f>B964+1</f>
        <v>55119</v>
      </c>
      <c r="B965" s="1">
        <f>A965+13</f>
        <v>55132</v>
      </c>
      <c r="C965" s="2">
        <f ca="1">IF(OR(TODAY()&lt;=A965,TODAY()&lt;=B965),IF(IF('Basic Calculator'!$K$5&gt;'Basic Calculator'!$H$10,IF('Basic Calculator'!$K$5&gt;=A965,1,0),IF('Basic Calculator'!$H$10&gt;=A965,1,0)),1,0),0)</f>
        <v>0</v>
      </c>
    </row>
    <row r="966" spans="1:3" x14ac:dyDescent="0.25">
      <c r="A966" s="1">
        <f>B965+1</f>
        <v>55133</v>
      </c>
      <c r="B966" s="1">
        <f>A966+13</f>
        <v>55146</v>
      </c>
      <c r="C966" s="2">
        <f ca="1">IF(OR(TODAY()&lt;=A966,TODAY()&lt;=B966),IF(IF('Basic Calculator'!$K$5&gt;'Basic Calculator'!$H$10,IF('Basic Calculator'!$K$5&gt;=A966,1,0),IF('Basic Calculator'!$H$10&gt;=A966,1,0)),1,0),0)</f>
        <v>0</v>
      </c>
    </row>
    <row r="967" spans="1:3" x14ac:dyDescent="0.25">
      <c r="A967" s="1">
        <f>B966+1</f>
        <v>55147</v>
      </c>
      <c r="B967" s="1">
        <f>A967+13</f>
        <v>55160</v>
      </c>
      <c r="C967" s="2">
        <f ca="1">IF(OR(TODAY()&lt;=A967,TODAY()&lt;=B967),IF(IF('Basic Calculator'!$K$5&gt;'Basic Calculator'!$H$10,IF('Basic Calculator'!$K$5&gt;=A967,1,0),IF('Basic Calculator'!$H$10&gt;=A967,1,0)),1,0),0)</f>
        <v>0</v>
      </c>
    </row>
    <row r="968" spans="1:3" x14ac:dyDescent="0.25">
      <c r="B968" s="1" t="s">
        <v>18</v>
      </c>
      <c r="C968" s="2">
        <f ca="1">SUM(C3:C967)</f>
        <v>0</v>
      </c>
    </row>
  </sheetData>
  <sheetProtection algorithmName="SHA-512" hashValue="7NeLfGJsTrXzempVtgXzX+rLkVjgi9udlDoFH0kjPt/dzY/UwPBTYMDNxFvhHkYAajlGpIzPppECFZ2e7pBm3g==" saltValue="ym01mm3yCRAxOuyjSbIovQ==" spinCount="100000" sheet="1" objects="1" scenarios="1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D67F1-B7FF-4F57-8495-9634E24D2677}">
  <dimension ref="A2:B4"/>
  <sheetViews>
    <sheetView zoomScale="140" zoomScaleNormal="140" workbookViewId="0">
      <selection activeCell="B4" sqref="B4"/>
    </sheetView>
  </sheetViews>
  <sheetFormatPr defaultRowHeight="15.75" x14ac:dyDescent="0.25"/>
  <cols>
    <col min="1" max="1" width="16" style="96" customWidth="1"/>
    <col min="2" max="2" width="85.42578125" style="96" customWidth="1"/>
    <col min="3" max="16384" width="9.140625" style="96"/>
  </cols>
  <sheetData>
    <row r="2" spans="1:2" x14ac:dyDescent="0.25">
      <c r="A2" s="647" t="s">
        <v>4058</v>
      </c>
      <c r="B2" s="647"/>
    </row>
    <row r="3" spans="1:2" x14ac:dyDescent="0.25">
      <c r="A3" s="96" t="s">
        <v>4059</v>
      </c>
    </row>
    <row r="4" spans="1:2" x14ac:dyDescent="0.25">
      <c r="B4" s="96" t="s">
        <v>4060</v>
      </c>
    </row>
  </sheetData>
  <mergeCells count="1">
    <mergeCell ref="A2:B2"/>
  </mergeCells>
  <pageMargins left="0" right="0" top="0.25" bottom="0.2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rgb="FFFF0000"/>
  </sheetPr>
  <dimension ref="A1:K54"/>
  <sheetViews>
    <sheetView workbookViewId="0">
      <selection activeCell="B6" sqref="B6"/>
    </sheetView>
  </sheetViews>
  <sheetFormatPr defaultRowHeight="15.75" x14ac:dyDescent="0.25"/>
  <cols>
    <col min="1" max="1" width="15.28515625" style="238" customWidth="1"/>
    <col min="2" max="2" width="9.28515625" style="238" bestFit="1" customWidth="1"/>
    <col min="3" max="3" width="9.85546875" style="238" bestFit="1" customWidth="1"/>
    <col min="4" max="4" width="11.140625" style="238" customWidth="1"/>
    <col min="5" max="5" width="0.7109375" style="238" customWidth="1"/>
    <col min="6" max="6" width="35.5703125" style="238" customWidth="1"/>
    <col min="7" max="7" width="10.85546875" style="238" customWidth="1"/>
    <col min="8" max="8" width="11.140625" style="238" customWidth="1"/>
    <col min="9" max="9" width="9.140625" style="238"/>
    <col min="10" max="10" width="11.140625" style="238" bestFit="1" customWidth="1"/>
    <col min="11" max="16384" width="9.140625" style="238"/>
  </cols>
  <sheetData>
    <row r="1" spans="1:8" ht="31.5" x14ac:dyDescent="0.25">
      <c r="A1" s="571" t="s">
        <v>137</v>
      </c>
      <c r="B1" s="571"/>
      <c r="C1" s="571"/>
      <c r="D1" s="571"/>
      <c r="E1" s="571"/>
      <c r="F1" s="571"/>
      <c r="G1" s="571"/>
      <c r="H1" s="571"/>
    </row>
    <row r="2" spans="1:8" ht="16.5" thickBot="1" x14ac:dyDescent="0.3"/>
    <row r="3" spans="1:8" ht="24" thickBot="1" x14ac:dyDescent="0.3">
      <c r="A3" s="588" t="s">
        <v>2296</v>
      </c>
      <c r="B3" s="586"/>
      <c r="C3" s="586"/>
      <c r="D3" s="586"/>
      <c r="E3" s="239"/>
      <c r="F3" s="586" t="s">
        <v>2297</v>
      </c>
      <c r="G3" s="586"/>
      <c r="H3" s="587"/>
    </row>
    <row r="4" spans="1:8" s="6" customFormat="1" ht="13.5" thickBot="1" x14ac:dyDescent="0.3">
      <c r="E4" s="240"/>
    </row>
    <row r="5" spans="1:8" s="6" customFormat="1" ht="13.5" thickBot="1" x14ac:dyDescent="0.3">
      <c r="B5" s="129" t="s">
        <v>128</v>
      </c>
      <c r="C5" s="129" t="s">
        <v>129</v>
      </c>
      <c r="D5" s="241" t="s">
        <v>168</v>
      </c>
      <c r="E5" s="240"/>
      <c r="G5" s="196" t="s">
        <v>129</v>
      </c>
      <c r="H5" s="129" t="s">
        <v>168</v>
      </c>
    </row>
    <row r="6" spans="1:8" s="6" customFormat="1" ht="13.5" thickBot="1" x14ac:dyDescent="0.3">
      <c r="A6" s="242" t="s">
        <v>149</v>
      </c>
      <c r="B6" s="243"/>
      <c r="C6" s="244" t="str">
        <f>IF(B6&lt;&gt;"",(B6*26)/12,"")</f>
        <v/>
      </c>
      <c r="D6" s="245" t="str">
        <f>IF(B6&lt;&gt;"",(B6*26),"")</f>
        <v/>
      </c>
      <c r="E6" s="240"/>
      <c r="F6" s="246" t="s">
        <v>131</v>
      </c>
      <c r="G6" s="247" t="str">
        <f>IF('Basic Calculator'!K52&lt;&gt;"",'Basic Calculator'!K52,"")</f>
        <v/>
      </c>
      <c r="H6" s="248" t="str">
        <f>IF(G6&lt;&gt;"",G6*12,"")</f>
        <v/>
      </c>
    </row>
    <row r="7" spans="1:8" s="6" customFormat="1" ht="12.75" x14ac:dyDescent="0.25">
      <c r="C7" s="7" t="str">
        <f t="shared" ref="C7:C30" si="0">IF(B7&lt;&gt;"",(B7*26)/12,"")</f>
        <v/>
      </c>
      <c r="D7" s="7"/>
      <c r="E7" s="240"/>
      <c r="F7" s="249" t="s">
        <v>132</v>
      </c>
      <c r="G7" s="250" t="str">
        <f>IF('Basic Calculator'!K53&lt;&gt;"",'Basic Calculator'!K53,"")</f>
        <v/>
      </c>
      <c r="H7" s="11" t="str">
        <f t="shared" ref="H7:H9" si="1">IF(G7&lt;&gt;"",G7*12,"")</f>
        <v/>
      </c>
    </row>
    <row r="8" spans="1:8" s="6" customFormat="1" ht="12.75" x14ac:dyDescent="0.25">
      <c r="C8" s="7"/>
      <c r="D8" s="7"/>
      <c r="E8" s="240"/>
      <c r="F8" s="249" t="s">
        <v>133</v>
      </c>
      <c r="G8" s="250" t="str">
        <f ca="1">IF('Basic Calculator'!K54&lt;&gt;"",'Basic Calculator'!K54,"")</f>
        <v/>
      </c>
      <c r="H8" s="11" t="str">
        <f t="shared" ca="1" si="1"/>
        <v/>
      </c>
    </row>
    <row r="9" spans="1:8" s="6" customFormat="1" ht="13.5" thickBot="1" x14ac:dyDescent="0.3">
      <c r="C9" s="7"/>
      <c r="D9" s="7"/>
      <c r="E9" s="240"/>
      <c r="F9" s="251" t="s">
        <v>134</v>
      </c>
      <c r="G9" s="252" t="str">
        <f>IF('Basic Calculator'!J26&lt;&gt;"",'Basic Calculator'!J26/12,"")</f>
        <v/>
      </c>
      <c r="H9" s="12" t="str">
        <f t="shared" si="1"/>
        <v/>
      </c>
    </row>
    <row r="10" spans="1:8" s="6" customFormat="1" ht="13.5" thickBot="1" x14ac:dyDescent="0.3">
      <c r="C10" s="7"/>
      <c r="D10" s="7"/>
      <c r="E10" s="240"/>
      <c r="F10" s="253" t="s">
        <v>136</v>
      </c>
      <c r="G10" s="254">
        <f ca="1">SUM(G6:G9)</f>
        <v>0</v>
      </c>
      <c r="H10" s="254">
        <f ca="1">SUM(H6:H9)</f>
        <v>0</v>
      </c>
    </row>
    <row r="11" spans="1:8" s="6" customFormat="1" ht="13.5" thickBot="1" x14ac:dyDescent="0.3">
      <c r="C11" s="7"/>
      <c r="D11" s="7"/>
      <c r="E11" s="240"/>
      <c r="G11" s="7"/>
      <c r="H11" s="7"/>
    </row>
    <row r="12" spans="1:8" s="6" customFormat="1" ht="13.5" thickBot="1" x14ac:dyDescent="0.3">
      <c r="B12" s="255" t="s">
        <v>128</v>
      </c>
      <c r="C12" s="196" t="s">
        <v>129</v>
      </c>
      <c r="D12" s="241" t="s">
        <v>168</v>
      </c>
      <c r="E12" s="240"/>
      <c r="G12" s="255" t="s">
        <v>129</v>
      </c>
      <c r="H12" s="129" t="s">
        <v>168</v>
      </c>
    </row>
    <row r="13" spans="1:8" s="6" customFormat="1" ht="15.75" customHeight="1" thickBot="1" x14ac:dyDescent="0.3">
      <c r="A13" s="504" t="s">
        <v>135</v>
      </c>
      <c r="B13" s="572"/>
      <c r="C13" s="572"/>
      <c r="D13" s="572"/>
      <c r="E13" s="240"/>
      <c r="F13" s="572" t="s">
        <v>135</v>
      </c>
      <c r="G13" s="572"/>
      <c r="H13" s="585"/>
    </row>
    <row r="14" spans="1:8" s="6" customFormat="1" ht="12.75" x14ac:dyDescent="0.25">
      <c r="A14" s="329" t="s">
        <v>118</v>
      </c>
      <c r="B14" s="215"/>
      <c r="C14" s="256" t="str">
        <f t="shared" si="0"/>
        <v/>
      </c>
      <c r="D14" s="257" t="str">
        <f>IF(B14&lt;&gt;"",(B14*26),"")</f>
        <v/>
      </c>
      <c r="E14" s="240"/>
      <c r="F14" s="330" t="s">
        <v>118</v>
      </c>
      <c r="G14" s="258">
        <v>0</v>
      </c>
      <c r="H14" s="10">
        <f>IF(G14&lt;&gt;"",G14*12,"")</f>
        <v>0</v>
      </c>
    </row>
    <row r="15" spans="1:8" s="6" customFormat="1" ht="12.75" x14ac:dyDescent="0.25">
      <c r="A15" s="331" t="s">
        <v>116</v>
      </c>
      <c r="B15" s="215"/>
      <c r="C15" s="250" t="str">
        <f t="shared" si="0"/>
        <v/>
      </c>
      <c r="D15" s="259" t="str">
        <f t="shared" ref="D15:D30" si="2">IF(B15&lt;&gt;"",(B15*26),"")</f>
        <v/>
      </c>
      <c r="E15" s="240"/>
      <c r="F15" s="332" t="s">
        <v>116</v>
      </c>
      <c r="G15" s="260">
        <v>0</v>
      </c>
      <c r="H15" s="11">
        <f t="shared" ref="H15:H30" si="3">IF(G15&lt;&gt;"",G15*12,"")</f>
        <v>0</v>
      </c>
    </row>
    <row r="16" spans="1:8" s="6" customFormat="1" ht="12.75" x14ac:dyDescent="0.25">
      <c r="A16" s="331" t="s">
        <v>119</v>
      </c>
      <c r="B16" s="215"/>
      <c r="C16" s="250" t="str">
        <f t="shared" si="0"/>
        <v/>
      </c>
      <c r="D16" s="259" t="str">
        <f t="shared" si="2"/>
        <v/>
      </c>
      <c r="E16" s="240"/>
      <c r="F16" s="332" t="s">
        <v>119</v>
      </c>
      <c r="G16" s="260">
        <v>0</v>
      </c>
      <c r="H16" s="11">
        <f t="shared" si="3"/>
        <v>0</v>
      </c>
    </row>
    <row r="17" spans="1:10" s="6" customFormat="1" ht="12.75" x14ac:dyDescent="0.25">
      <c r="A17" s="331" t="s">
        <v>130</v>
      </c>
      <c r="B17" s="215"/>
      <c r="C17" s="250" t="str">
        <f t="shared" si="0"/>
        <v/>
      </c>
      <c r="D17" s="259" t="str">
        <f t="shared" si="2"/>
        <v/>
      </c>
      <c r="E17" s="240"/>
      <c r="F17" s="332" t="s">
        <v>141</v>
      </c>
      <c r="G17" s="260">
        <v>0</v>
      </c>
      <c r="H17" s="11">
        <f t="shared" si="3"/>
        <v>0</v>
      </c>
    </row>
    <row r="18" spans="1:10" s="6" customFormat="1" ht="12.75" x14ac:dyDescent="0.25">
      <c r="A18" s="331" t="s">
        <v>120</v>
      </c>
      <c r="B18" s="215"/>
      <c r="C18" s="250" t="str">
        <f t="shared" si="0"/>
        <v/>
      </c>
      <c r="D18" s="259" t="str">
        <f t="shared" si="2"/>
        <v/>
      </c>
      <c r="E18" s="240"/>
      <c r="F18" s="332" t="s">
        <v>142</v>
      </c>
      <c r="G18" s="260">
        <f>IF(AND(C6&lt;&gt;"",C18&lt;&gt;""),SUM(G6:G8)*(C18/(C6-(C15+C16))),0)</f>
        <v>0</v>
      </c>
      <c r="H18" s="11">
        <f t="shared" si="3"/>
        <v>0</v>
      </c>
    </row>
    <row r="19" spans="1:10" s="6" customFormat="1" ht="12.75" x14ac:dyDescent="0.25">
      <c r="A19" s="331" t="s">
        <v>117</v>
      </c>
      <c r="B19" s="215"/>
      <c r="C19" s="250" t="str">
        <f t="shared" si="0"/>
        <v/>
      </c>
      <c r="D19" s="259" t="str">
        <f t="shared" si="2"/>
        <v/>
      </c>
      <c r="E19" s="240"/>
      <c r="F19" s="332" t="s">
        <v>143</v>
      </c>
      <c r="G19" s="260">
        <f>IF(AND(C6&lt;&gt;"",C19&lt;&gt;""),SUM(G6:G8)*(C19/(C6-(C15+C16))),0)</f>
        <v>0</v>
      </c>
      <c r="H19" s="11">
        <f t="shared" si="3"/>
        <v>0</v>
      </c>
    </row>
    <row r="20" spans="1:10" s="6" customFormat="1" ht="12.75" x14ac:dyDescent="0.25">
      <c r="A20" s="331" t="s">
        <v>121</v>
      </c>
      <c r="B20" s="215"/>
      <c r="C20" s="250" t="str">
        <f t="shared" si="0"/>
        <v/>
      </c>
      <c r="D20" s="259" t="str">
        <f t="shared" si="2"/>
        <v/>
      </c>
      <c r="E20" s="240"/>
      <c r="F20" s="332" t="s">
        <v>121</v>
      </c>
      <c r="G20" s="260">
        <v>0</v>
      </c>
      <c r="H20" s="11">
        <f t="shared" si="3"/>
        <v>0</v>
      </c>
    </row>
    <row r="21" spans="1:10" s="6" customFormat="1" ht="12.75" x14ac:dyDescent="0.25">
      <c r="A21" s="331" t="s">
        <v>122</v>
      </c>
      <c r="B21" s="215"/>
      <c r="C21" s="250" t="str">
        <f t="shared" si="0"/>
        <v/>
      </c>
      <c r="D21" s="259" t="str">
        <f t="shared" si="2"/>
        <v/>
      </c>
      <c r="E21" s="240"/>
      <c r="F21" s="332" t="s">
        <v>122</v>
      </c>
      <c r="G21" s="260">
        <f>IF(C21&lt;&gt;"",C21,0)</f>
        <v>0</v>
      </c>
      <c r="H21" s="11">
        <f t="shared" si="3"/>
        <v>0</v>
      </c>
    </row>
    <row r="22" spans="1:10" s="6" customFormat="1" ht="12.75" x14ac:dyDescent="0.25">
      <c r="A22" s="331" t="s">
        <v>123</v>
      </c>
      <c r="B22" s="215"/>
      <c r="C22" s="250" t="str">
        <f t="shared" si="0"/>
        <v/>
      </c>
      <c r="D22" s="259" t="str">
        <f t="shared" si="2"/>
        <v/>
      </c>
      <c r="E22" s="240"/>
      <c r="F22" s="332" t="s">
        <v>123</v>
      </c>
      <c r="G22" s="260">
        <f>IF(C22&lt;&gt;"",C22,0)</f>
        <v>0</v>
      </c>
      <c r="H22" s="11">
        <f t="shared" si="3"/>
        <v>0</v>
      </c>
    </row>
    <row r="23" spans="1:10" s="6" customFormat="1" ht="12.75" x14ac:dyDescent="0.25">
      <c r="A23" s="331" t="s">
        <v>124</v>
      </c>
      <c r="B23" s="215"/>
      <c r="C23" s="250" t="str">
        <f t="shared" si="0"/>
        <v/>
      </c>
      <c r="D23" s="259" t="str">
        <f t="shared" si="2"/>
        <v/>
      </c>
      <c r="E23" s="240"/>
      <c r="F23" s="332" t="s">
        <v>124</v>
      </c>
      <c r="G23" s="260">
        <v>0</v>
      </c>
      <c r="H23" s="11">
        <f t="shared" si="3"/>
        <v>0</v>
      </c>
    </row>
    <row r="24" spans="1:10" s="6" customFormat="1" ht="13.5" thickBot="1" x14ac:dyDescent="0.3">
      <c r="A24" s="331" t="s">
        <v>125</v>
      </c>
      <c r="B24" s="215"/>
      <c r="C24" s="250" t="str">
        <f t="shared" si="0"/>
        <v/>
      </c>
      <c r="D24" s="259" t="str">
        <f t="shared" si="2"/>
        <v/>
      </c>
      <c r="E24" s="240"/>
      <c r="F24" s="333" t="s">
        <v>148</v>
      </c>
      <c r="G24" s="261">
        <v>0</v>
      </c>
      <c r="H24" s="262">
        <f t="shared" si="3"/>
        <v>0</v>
      </c>
    </row>
    <row r="25" spans="1:10" s="6" customFormat="1" ht="13.5" thickTop="1" x14ac:dyDescent="0.25">
      <c r="A25" s="334" t="s">
        <v>126</v>
      </c>
      <c r="B25" s="203"/>
      <c r="C25" s="250" t="str">
        <f t="shared" si="0"/>
        <v/>
      </c>
      <c r="D25" s="259" t="str">
        <f t="shared" si="2"/>
        <v/>
      </c>
      <c r="E25" s="240"/>
      <c r="F25" s="335" t="s">
        <v>144</v>
      </c>
      <c r="G25" s="263">
        <f>IF(AND(C6&lt;&gt;"",C18&lt;&gt;""),G9*(C18/(C6-(C15+C16))),0)</f>
        <v>0</v>
      </c>
      <c r="H25" s="248">
        <f t="shared" si="3"/>
        <v>0</v>
      </c>
      <c r="J25" s="264"/>
    </row>
    <row r="26" spans="1:10" s="6" customFormat="1" ht="12.75" x14ac:dyDescent="0.25">
      <c r="A26" s="334" t="s">
        <v>126</v>
      </c>
      <c r="B26" s="203"/>
      <c r="C26" s="250" t="str">
        <f t="shared" si="0"/>
        <v/>
      </c>
      <c r="D26" s="259" t="str">
        <f t="shared" si="2"/>
        <v/>
      </c>
      <c r="E26" s="240"/>
      <c r="F26" s="332" t="s">
        <v>145</v>
      </c>
      <c r="G26" s="260">
        <f>IF(AND(C6&lt;&gt;"",C19&lt;&gt;""),G9*(C19/(C6-(C15+C16))),0)</f>
        <v>0</v>
      </c>
      <c r="H26" s="11">
        <f t="shared" si="3"/>
        <v>0</v>
      </c>
    </row>
    <row r="27" spans="1:10" s="6" customFormat="1" ht="12.75" x14ac:dyDescent="0.25">
      <c r="A27" s="334" t="s">
        <v>126</v>
      </c>
      <c r="B27" s="203"/>
      <c r="C27" s="250" t="str">
        <f t="shared" si="0"/>
        <v/>
      </c>
      <c r="D27" s="259" t="str">
        <f t="shared" si="2"/>
        <v/>
      </c>
      <c r="E27" s="240"/>
      <c r="F27" s="332" t="s">
        <v>146</v>
      </c>
      <c r="G27" s="260">
        <f>IF(G9&lt;&gt;"",G9*0.0145,0)</f>
        <v>0</v>
      </c>
      <c r="H27" s="11">
        <f t="shared" si="3"/>
        <v>0</v>
      </c>
    </row>
    <row r="28" spans="1:10" s="6" customFormat="1" ht="12.75" x14ac:dyDescent="0.25">
      <c r="A28" s="334" t="s">
        <v>126</v>
      </c>
      <c r="B28" s="203"/>
      <c r="C28" s="250" t="str">
        <f t="shared" si="0"/>
        <v/>
      </c>
      <c r="D28" s="259" t="str">
        <f t="shared" si="2"/>
        <v/>
      </c>
      <c r="E28" s="240"/>
      <c r="F28" s="332" t="s">
        <v>147</v>
      </c>
      <c r="G28" s="260">
        <f>IF(G9&lt;&gt;"",G9*0.062,0)</f>
        <v>0</v>
      </c>
      <c r="H28" s="11">
        <f t="shared" si="3"/>
        <v>0</v>
      </c>
    </row>
    <row r="29" spans="1:10" s="6" customFormat="1" ht="12.75" x14ac:dyDescent="0.25">
      <c r="A29" s="334" t="s">
        <v>126</v>
      </c>
      <c r="B29" s="203"/>
      <c r="C29" s="250" t="str">
        <f t="shared" si="0"/>
        <v/>
      </c>
      <c r="D29" s="259" t="str">
        <f t="shared" si="2"/>
        <v/>
      </c>
      <c r="E29" s="240"/>
      <c r="F29" s="336" t="s">
        <v>126</v>
      </c>
      <c r="G29" s="260"/>
      <c r="H29" s="11" t="str">
        <f t="shared" si="3"/>
        <v/>
      </c>
    </row>
    <row r="30" spans="1:10" s="6" customFormat="1" ht="13.5" thickBot="1" x14ac:dyDescent="0.3">
      <c r="A30" s="337" t="s">
        <v>126</v>
      </c>
      <c r="B30" s="265"/>
      <c r="C30" s="252" t="str">
        <f t="shared" si="0"/>
        <v/>
      </c>
      <c r="D30" s="266" t="str">
        <f t="shared" si="2"/>
        <v/>
      </c>
      <c r="E30" s="240"/>
      <c r="F30" s="338" t="s">
        <v>126</v>
      </c>
      <c r="G30" s="267"/>
      <c r="H30" s="12" t="str">
        <f t="shared" si="3"/>
        <v/>
      </c>
    </row>
    <row r="31" spans="1:10" s="6" customFormat="1" ht="13.5" thickBot="1" x14ac:dyDescent="0.3">
      <c r="A31" s="268" t="s">
        <v>127</v>
      </c>
      <c r="B31" s="269">
        <f>SUM(B14:B30)</f>
        <v>0</v>
      </c>
      <c r="C31" s="269">
        <f>SUM(C14:C30)</f>
        <v>0</v>
      </c>
      <c r="D31" s="270">
        <f>SUM(D14:D30)</f>
        <v>0</v>
      </c>
      <c r="E31" s="240"/>
      <c r="F31" s="271" t="s">
        <v>127</v>
      </c>
      <c r="G31" s="269">
        <f>SUM(G14:G30)</f>
        <v>0</v>
      </c>
      <c r="H31" s="269">
        <f>SUM(H14:H30)</f>
        <v>0</v>
      </c>
    </row>
    <row r="32" spans="1:10" s="6" customFormat="1" ht="13.5" thickBot="1" x14ac:dyDescent="0.3">
      <c r="C32" s="7" t="str">
        <f>IF(B32&lt;&gt;"",B32*2,"")</f>
        <v/>
      </c>
      <c r="D32" s="7"/>
      <c r="E32" s="240"/>
      <c r="G32" s="7"/>
      <c r="H32" s="7"/>
    </row>
    <row r="33" spans="1:8" s="6" customFormat="1" ht="13.5" thickBot="1" x14ac:dyDescent="0.3">
      <c r="C33" s="272" t="s">
        <v>129</v>
      </c>
      <c r="D33" s="273" t="s">
        <v>168</v>
      </c>
      <c r="E33" s="240"/>
      <c r="G33" s="272" t="s">
        <v>129</v>
      </c>
      <c r="H33" s="272" t="s">
        <v>168</v>
      </c>
    </row>
    <row r="34" spans="1:8" s="6" customFormat="1" ht="13.5" thickBot="1" x14ac:dyDescent="0.3">
      <c r="A34" s="579" t="s">
        <v>2298</v>
      </c>
      <c r="B34" s="580"/>
      <c r="C34" s="274">
        <f>IF(C6&lt;&gt;"",C6-C31,0)</f>
        <v>0</v>
      </c>
      <c r="D34" s="275">
        <f>IF(C34&lt;&gt;"",C34*12,"")</f>
        <v>0</v>
      </c>
      <c r="E34" s="240"/>
      <c r="F34" s="253" t="s">
        <v>2298</v>
      </c>
      <c r="G34" s="276">
        <f ca="1">G10-G31</f>
        <v>0</v>
      </c>
      <c r="H34" s="276">
        <f ca="1">IF(G34&lt;&gt;"",G34*12,"")</f>
        <v>0</v>
      </c>
    </row>
    <row r="35" spans="1:8" s="6" customFormat="1" ht="13.5" thickBot="1" x14ac:dyDescent="0.3">
      <c r="E35" s="240"/>
    </row>
    <row r="36" spans="1:8" s="6" customFormat="1" ht="13.5" thickBot="1" x14ac:dyDescent="0.3">
      <c r="A36" s="581" t="s">
        <v>138</v>
      </c>
      <c r="B36" s="582"/>
      <c r="C36" s="277" t="str">
        <f>IF(C34&lt;&gt;0,C34/C6,"")</f>
        <v/>
      </c>
      <c r="D36" s="278"/>
      <c r="E36" s="240"/>
      <c r="F36" s="279" t="s">
        <v>138</v>
      </c>
      <c r="G36" s="277" t="str">
        <f ca="1">IF(G34&lt;&gt;0,G34/G10,"")</f>
        <v/>
      </c>
      <c r="H36" s="278"/>
    </row>
    <row r="37" spans="1:8" s="6" customFormat="1" ht="13.5" thickBot="1" x14ac:dyDescent="0.3">
      <c r="E37" s="240"/>
    </row>
    <row r="38" spans="1:8" s="6" customFormat="1" ht="13.5" thickBot="1" x14ac:dyDescent="0.3">
      <c r="A38" s="504" t="s">
        <v>150</v>
      </c>
      <c r="B38" s="572"/>
      <c r="C38" s="505"/>
      <c r="D38" s="163"/>
      <c r="E38" s="240"/>
      <c r="F38" s="572" t="s">
        <v>140</v>
      </c>
      <c r="G38" s="505"/>
      <c r="H38" s="163"/>
    </row>
    <row r="39" spans="1:8" s="6" customFormat="1" ht="13.5" thickBot="1" x14ac:dyDescent="0.3">
      <c r="A39" s="573" t="s">
        <v>2293</v>
      </c>
      <c r="B39" s="574"/>
      <c r="C39" s="280">
        <f>IF(C31&lt;&gt;"",C31,"")</f>
        <v>0</v>
      </c>
      <c r="D39" s="281"/>
      <c r="E39" s="240"/>
      <c r="F39" s="282" t="s">
        <v>2565</v>
      </c>
      <c r="G39" s="283">
        <f ca="1">IF(G34&lt;&gt;"",G34,"")</f>
        <v>0</v>
      </c>
      <c r="H39" s="281"/>
    </row>
    <row r="40" spans="1:8" s="6" customFormat="1" ht="13.5" thickBot="1" x14ac:dyDescent="0.3">
      <c r="A40" s="575" t="s">
        <v>2294</v>
      </c>
      <c r="B40" s="576"/>
      <c r="C40" s="284">
        <f>IF(G31&lt;&gt;"",G31,"")</f>
        <v>0</v>
      </c>
      <c r="D40" s="281"/>
      <c r="E40" s="240"/>
      <c r="F40" s="285" t="s">
        <v>2566</v>
      </c>
      <c r="G40" s="284">
        <f>IF(C34&lt;&gt;"",C34,"")</f>
        <v>0</v>
      </c>
      <c r="H40" s="371" t="s">
        <v>3061</v>
      </c>
    </row>
    <row r="41" spans="1:8" s="6" customFormat="1" ht="14.25" thickTop="1" thickBot="1" x14ac:dyDescent="0.3">
      <c r="A41" s="583" t="s">
        <v>139</v>
      </c>
      <c r="B41" s="584"/>
      <c r="C41" s="269">
        <f>IF(C39&lt;&gt;"",C39-C40,"")</f>
        <v>0</v>
      </c>
      <c r="D41" s="281"/>
      <c r="E41" s="240"/>
      <c r="F41" s="286" t="s">
        <v>2567</v>
      </c>
      <c r="G41" s="287">
        <f ca="1">IF(G39&lt;&gt;"",G39-G40,"")</f>
        <v>0</v>
      </c>
      <c r="H41" s="370" t="str">
        <f ca="1">IF(G41&lt;&gt;0,1-G40/G39,"")</f>
        <v/>
      </c>
    </row>
    <row r="42" spans="1:8" s="6" customFormat="1" ht="13.5" thickBot="1" x14ac:dyDescent="0.3">
      <c r="E42" s="240"/>
    </row>
    <row r="43" spans="1:8" s="6" customFormat="1" ht="13.5" thickBot="1" x14ac:dyDescent="0.3">
      <c r="A43" s="504" t="s">
        <v>2300</v>
      </c>
      <c r="B43" s="572"/>
      <c r="C43" s="505"/>
      <c r="E43" s="240"/>
      <c r="F43" s="577" t="s">
        <v>2299</v>
      </c>
      <c r="G43" s="578"/>
      <c r="H43" s="163"/>
    </row>
    <row r="44" spans="1:8" s="6" customFormat="1" ht="13.5" thickBot="1" x14ac:dyDescent="0.3">
      <c r="A44" s="573" t="s">
        <v>2293</v>
      </c>
      <c r="B44" s="574"/>
      <c r="C44" s="280">
        <f>D31</f>
        <v>0</v>
      </c>
      <c r="E44" s="240"/>
      <c r="F44" s="282" t="s">
        <v>2568</v>
      </c>
      <c r="G44" s="283">
        <f ca="1">IF(H34&lt;&gt;"",H34,"")</f>
        <v>0</v>
      </c>
      <c r="H44" s="163"/>
    </row>
    <row r="45" spans="1:8" s="6" customFormat="1" ht="13.5" thickBot="1" x14ac:dyDescent="0.3">
      <c r="A45" s="575" t="s">
        <v>2294</v>
      </c>
      <c r="B45" s="576"/>
      <c r="C45" s="284">
        <f>H31</f>
        <v>0</v>
      </c>
      <c r="E45" s="240"/>
      <c r="F45" s="285" t="s">
        <v>2569</v>
      </c>
      <c r="G45" s="284">
        <f>IF(D34&lt;&gt;"",D34,"")</f>
        <v>0</v>
      </c>
      <c r="H45" s="371" t="s">
        <v>3061</v>
      </c>
    </row>
    <row r="46" spans="1:8" s="6" customFormat="1" ht="14.25" thickTop="1" thickBot="1" x14ac:dyDescent="0.3">
      <c r="A46" s="583" t="s">
        <v>139</v>
      </c>
      <c r="B46" s="584"/>
      <c r="C46" s="269">
        <f>IF(C44&lt;&gt;"",C44-C45,"")</f>
        <v>0</v>
      </c>
      <c r="E46" s="288"/>
      <c r="F46" s="289" t="s">
        <v>2295</v>
      </c>
      <c r="G46" s="287">
        <f ca="1">IF(G44&lt;&gt;"",G44-G45,"")</f>
        <v>0</v>
      </c>
      <c r="H46" s="370" t="str">
        <f ca="1">IF(G46&lt;&gt;0,1-G45/G44,"")</f>
        <v/>
      </c>
    </row>
    <row r="47" spans="1:8" s="6" customFormat="1" ht="12.75" x14ac:dyDescent="0.25"/>
    <row r="48" spans="1:8" s="6" customFormat="1" ht="12.75" x14ac:dyDescent="0.25"/>
    <row r="49" spans="1:11" s="6" customFormat="1" ht="12.75" x14ac:dyDescent="0.25"/>
    <row r="50" spans="1:11" s="6" customFormat="1" ht="12.75" x14ac:dyDescent="0.25"/>
    <row r="53" spans="1:11" ht="16.5" thickBot="1" x14ac:dyDescent="0.3">
      <c r="A53" s="394"/>
      <c r="B53" s="394"/>
      <c r="C53" s="394"/>
      <c r="D53" s="394"/>
      <c r="E53" s="394"/>
      <c r="F53" s="394"/>
      <c r="G53" s="394"/>
      <c r="H53" s="394"/>
    </row>
    <row r="54" spans="1:11" x14ac:dyDescent="0.25">
      <c r="A54" s="484" t="s">
        <v>2126</v>
      </c>
      <c r="B54" s="484"/>
      <c r="C54" s="484"/>
      <c r="D54" s="229"/>
      <c r="E54" s="229"/>
      <c r="F54" s="229"/>
      <c r="G54" s="485" t="s">
        <v>3425</v>
      </c>
      <c r="H54" s="485"/>
      <c r="I54" s="233"/>
      <c r="J54" s="393"/>
      <c r="K54" s="393"/>
    </row>
  </sheetData>
  <sheetProtection algorithmName="SHA-512" hashValue="Z5HiVCGgZxjY7ZtVpHM9Ffg8gxh/3BvNVLAud+wdfyyK2K9jV5UcAdeQCuNIFp9bYEY5f0aY1IHCO0VqJsOfMQ==" saltValue="/TpMc2JvBO2OgKD9xNpJtg==" spinCount="100000" sheet="1" objects="1" scenarios="1"/>
  <mergeCells count="19">
    <mergeCell ref="A54:C54"/>
    <mergeCell ref="G54:H54"/>
    <mergeCell ref="F3:H3"/>
    <mergeCell ref="A46:B46"/>
    <mergeCell ref="A3:D3"/>
    <mergeCell ref="A1:H1"/>
    <mergeCell ref="A43:C43"/>
    <mergeCell ref="A44:B44"/>
    <mergeCell ref="A45:B45"/>
    <mergeCell ref="F43:G43"/>
    <mergeCell ref="A34:B34"/>
    <mergeCell ref="A36:B36"/>
    <mergeCell ref="A39:B39"/>
    <mergeCell ref="A40:B40"/>
    <mergeCell ref="A41:B41"/>
    <mergeCell ref="A38:C38"/>
    <mergeCell ref="F38:G38"/>
    <mergeCell ref="A13:D13"/>
    <mergeCell ref="F13:H13"/>
  </mergeCells>
  <conditionalFormatting sqref="B6">
    <cfRule type="expression" dxfId="27" priority="26">
      <formula>$B$6=""</formula>
    </cfRule>
  </conditionalFormatting>
  <conditionalFormatting sqref="B14:B24">
    <cfRule type="expression" dxfId="26" priority="25">
      <formula>B14=""</formula>
    </cfRule>
  </conditionalFormatting>
  <conditionalFormatting sqref="B25:B30">
    <cfRule type="expression" dxfId="25" priority="24">
      <formula>AND(A25&lt;&gt;"Other Deduction",B25="")</formula>
    </cfRule>
  </conditionalFormatting>
  <conditionalFormatting sqref="G23">
    <cfRule type="expression" dxfId="24" priority="23">
      <formula>$G$23=""</formula>
    </cfRule>
  </conditionalFormatting>
  <conditionalFormatting sqref="G41:H41">
    <cfRule type="expression" dxfId="23" priority="7">
      <formula>AND($G$39&lt;&gt;"",$G$40&lt;&gt;"",$G$41&lt;0)</formula>
    </cfRule>
    <cfRule type="expression" dxfId="22" priority="8">
      <formula>AND($G$39&lt;&gt;"",$G$40&lt;&gt;"",$G$41&gt;=0)</formula>
    </cfRule>
  </conditionalFormatting>
  <conditionalFormatting sqref="G46:H46">
    <cfRule type="expression" dxfId="21" priority="1">
      <formula>AND($G$39&lt;&gt;"",$G$40&lt;&gt;"",$G$41&lt;0)</formula>
    </cfRule>
    <cfRule type="expression" dxfId="20" priority="2">
      <formula>AND($G$39&lt;&gt;"",$G$40&lt;&gt;"",$G$41&gt;=0)</formula>
    </cfRule>
  </conditionalFormatting>
  <pageMargins left="0" right="0" top="0.5" bottom="0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J59"/>
  <sheetViews>
    <sheetView zoomScale="130" zoomScaleNormal="130" workbookViewId="0">
      <selection sqref="A1:G1"/>
    </sheetView>
  </sheetViews>
  <sheetFormatPr defaultColWidth="18.28515625" defaultRowHeight="15.75" x14ac:dyDescent="0.25"/>
  <cols>
    <col min="1" max="1" width="17" style="8" customWidth="1"/>
    <col min="2" max="2" width="8.28515625" style="8" customWidth="1"/>
    <col min="3" max="3" width="13" style="13" customWidth="1"/>
    <col min="4" max="4" width="12.140625" style="9" customWidth="1"/>
    <col min="5" max="6" width="12.28515625" style="9" customWidth="1"/>
    <col min="7" max="7" width="12.7109375" style="8" bestFit="1" customWidth="1"/>
    <col min="8" max="8" width="13.85546875" style="8" customWidth="1"/>
    <col min="9" max="9" width="18.28515625" style="6" hidden="1" customWidth="1"/>
    <col min="10" max="16384" width="18.28515625" style="8"/>
  </cols>
  <sheetData>
    <row r="1" spans="1:10" s="15" customFormat="1" ht="23.25" x14ac:dyDescent="0.25">
      <c r="A1" s="530" t="s">
        <v>2307</v>
      </c>
      <c r="B1" s="530"/>
      <c r="C1" s="530"/>
      <c r="D1" s="530"/>
      <c r="E1" s="530"/>
      <c r="F1" s="530"/>
      <c r="G1" s="530"/>
      <c r="H1" s="455"/>
      <c r="I1" s="6"/>
    </row>
    <row r="2" spans="1:10" s="4" customFormat="1" ht="6.75" customHeight="1" thickBot="1" x14ac:dyDescent="0.3">
      <c r="C2" s="14"/>
      <c r="D2" s="5"/>
      <c r="E2" s="5"/>
      <c r="F2" s="5"/>
      <c r="I2" s="6"/>
    </row>
    <row r="3" spans="1:10" s="6" customFormat="1" ht="13.5" thickBot="1" x14ac:dyDescent="0.3">
      <c r="A3" s="504" t="s">
        <v>45</v>
      </c>
      <c r="B3" s="572"/>
      <c r="C3" s="505"/>
      <c r="D3" s="7"/>
      <c r="E3" s="7"/>
      <c r="F3" s="7"/>
    </row>
    <row r="4" spans="1:10" s="6" customFormat="1" ht="15" customHeight="1" x14ac:dyDescent="0.25">
      <c r="A4" s="589" t="s">
        <v>44</v>
      </c>
      <c r="B4" s="560"/>
      <c r="C4" s="74" t="str">
        <f ca="1">IF('Basic Calculator'!J43&lt;&gt;"",'Basic Calculator'!J43,"")</f>
        <v/>
      </c>
      <c r="D4" s="464"/>
      <c r="E4" s="465"/>
      <c r="F4" s="7"/>
    </row>
    <row r="5" spans="1:10" s="6" customFormat="1" ht="13.5" thickBot="1" x14ac:dyDescent="0.3">
      <c r="A5" s="590" t="s">
        <v>38</v>
      </c>
      <c r="B5" s="591"/>
      <c r="C5" s="21" t="str">
        <f>IF('Basic Calculator'!J25&lt;&gt;"",'Basic Calculator'!J25,"")</f>
        <v/>
      </c>
      <c r="D5" s="466"/>
      <c r="E5" s="467"/>
      <c r="F5" s="16"/>
    </row>
    <row r="6" spans="1:10" s="6" customFormat="1" ht="15.75" customHeight="1" thickTop="1" x14ac:dyDescent="0.25">
      <c r="A6" s="592" t="s">
        <v>40</v>
      </c>
      <c r="B6" s="593"/>
      <c r="C6" s="24" t="str">
        <f>IF('Basic Calculator'!J44&lt;&gt;"",'Basic Calculator'!J44,"")</f>
        <v/>
      </c>
      <c r="D6" s="464"/>
      <c r="E6" s="465"/>
      <c r="F6" s="7"/>
    </row>
    <row r="7" spans="1:10" s="6" customFormat="1" ht="13.5" thickBot="1" x14ac:dyDescent="0.3">
      <c r="A7" s="594" t="s">
        <v>49</v>
      </c>
      <c r="B7" s="591"/>
      <c r="C7" s="22" t="str">
        <f>IF('Basic Calculator'!J45&lt;&gt;"",'Basic Calculator'!J45,"")</f>
        <v/>
      </c>
      <c r="D7" s="466"/>
      <c r="E7" s="465"/>
      <c r="F7" s="7"/>
    </row>
    <row r="8" spans="1:10" s="6" customFormat="1" ht="13.5" thickTop="1" x14ac:dyDescent="0.25">
      <c r="A8" s="592" t="s">
        <v>42</v>
      </c>
      <c r="B8" s="593"/>
      <c r="C8" s="24" t="str">
        <f>IF('Basic Calculator'!J46&lt;&gt;"",'Basic Calculator'!J46,"")</f>
        <v/>
      </c>
      <c r="D8" s="464"/>
      <c r="E8" s="465"/>
      <c r="F8" s="7"/>
    </row>
    <row r="9" spans="1:10" s="6" customFormat="1" ht="13.5" thickBot="1" x14ac:dyDescent="0.3">
      <c r="A9" s="594" t="s">
        <v>39</v>
      </c>
      <c r="B9" s="591"/>
      <c r="C9" s="22" t="str">
        <f>IF('Basic Calculator'!J47&lt;&gt;"",'Basic Calculator'!J47,"")</f>
        <v/>
      </c>
      <c r="D9" s="466"/>
      <c r="E9" s="467"/>
      <c r="F9" s="16"/>
    </row>
    <row r="10" spans="1:10" s="6" customFormat="1" ht="14.25" thickTop="1" thickBot="1" x14ac:dyDescent="0.3">
      <c r="A10" s="595" t="s">
        <v>41</v>
      </c>
      <c r="B10" s="596"/>
      <c r="C10" s="23" t="str">
        <f>IF('Basic Calculator'!J48&lt;&gt;"",'Basic Calculator'!J48,"")</f>
        <v/>
      </c>
      <c r="D10" s="468"/>
      <c r="E10" s="469"/>
      <c r="F10" s="17"/>
    </row>
    <row r="11" spans="1:10" s="6" customFormat="1" ht="6.75" customHeight="1" thickBot="1" x14ac:dyDescent="0.3">
      <c r="C11" s="18"/>
      <c r="D11" s="7"/>
      <c r="E11" s="7"/>
      <c r="F11" s="7"/>
    </row>
    <row r="12" spans="1:10" s="6" customFormat="1" ht="15.75" customHeight="1" thickBot="1" x14ac:dyDescent="0.3">
      <c r="A12" s="597" t="s">
        <v>2301</v>
      </c>
      <c r="B12" s="599" t="s">
        <v>2302</v>
      </c>
      <c r="C12" s="504" t="s">
        <v>46</v>
      </c>
      <c r="D12" s="572"/>
      <c r="E12" s="572"/>
      <c r="F12" s="572"/>
      <c r="G12" s="572"/>
      <c r="H12" s="505"/>
    </row>
    <row r="13" spans="1:10" s="19" customFormat="1" ht="36.75" thickBot="1" x14ac:dyDescent="0.3">
      <c r="A13" s="598"/>
      <c r="B13" s="600"/>
      <c r="C13" s="459" t="s">
        <v>43</v>
      </c>
      <c r="D13" s="460" t="s">
        <v>2123</v>
      </c>
      <c r="E13" s="460" t="s">
        <v>2124</v>
      </c>
      <c r="F13" s="460" t="s">
        <v>51</v>
      </c>
      <c r="G13" s="461" t="s">
        <v>2118</v>
      </c>
      <c r="H13" s="458" t="s">
        <v>5496</v>
      </c>
    </row>
    <row r="14" spans="1:10" s="6" customFormat="1" ht="12.75" x14ac:dyDescent="0.25">
      <c r="A14" s="117"/>
      <c r="B14" s="118"/>
      <c r="C14" s="116" t="str">
        <f>IF('Basic Calculator'!J25&lt;&gt;"",'Basic Calculator'!J25,"")</f>
        <v/>
      </c>
      <c r="D14" s="20" t="str">
        <f>IF(C14&lt;&gt;"",IF(C14=$C$7,IF(C14&gt;=$C$9,$C$6+$C$8,$C$6),IF(C14&gt;=$C$9,$C$8,0)),"")</f>
        <v/>
      </c>
      <c r="E14" s="248" t="str">
        <f>IF(C14&lt;&gt;"",IF('Basic Calculator'!X4&gt;0,'Basic Calculator'!X4,0),"")</f>
        <v/>
      </c>
      <c r="F14" s="94" t="str">
        <f>IF(C14&lt;&gt;"",C4*C10,"")</f>
        <v/>
      </c>
      <c r="G14" s="247" t="str">
        <f>IF(C14&lt;&gt;"",'Basic Calculator'!W4,"")</f>
        <v/>
      </c>
      <c r="H14" s="10"/>
    </row>
    <row r="15" spans="1:10" s="6" customFormat="1" ht="12.75" x14ac:dyDescent="0.25">
      <c r="A15" s="121"/>
      <c r="B15" s="119"/>
      <c r="C15" s="146" t="str">
        <f>IF(C14&lt;&gt;"",C14+1,"")</f>
        <v/>
      </c>
      <c r="D15" s="11" t="str">
        <f>IF(H15="",IF(C15&lt;&gt;"",IF(C15&gt;=$C$9,IF(I15,IF(D14=0,$C$8*(1+B15),IF(D14&gt;C8,$C$8*(1+B15),C8*(1+B15))),IF(D14=0,$C$8,IF(D14&gt;$C$8,$C$8,C8))),0),""),IF(C15&gt;$C$9,H15,0))</f>
        <v/>
      </c>
      <c r="E15" s="11" t="str">
        <f>IF(C15&lt;&gt;"",IF('Basic Calculator'!X5&gt;0,'Basic Calculator'!X5,0),"")</f>
        <v/>
      </c>
      <c r="F15" s="95" t="str">
        <f t="shared" ref="F15:F43" si="0">IF(C15&lt;&gt;"",IF(G14&gt;0,(G14*$C$10),0),"")</f>
        <v/>
      </c>
      <c r="G15" s="250" t="str">
        <f>IF(C15&lt;&gt;"",IF('Basic Calculator'!W5&gt;0,'Basic Calculator'!W5,0),"")</f>
        <v/>
      </c>
      <c r="H15" s="203"/>
      <c r="I15" s="124" t="b">
        <v>0</v>
      </c>
      <c r="J15" s="463" t="str">
        <f>IF(AND(H15&lt;&gt;"",C15&lt;=$C$9),CONCATENATE("&lt;---Modification Must Be After Withdrawal Start Age of ",$C$9),"")</f>
        <v/>
      </c>
    </row>
    <row r="16" spans="1:10" s="6" customFormat="1" ht="12.75" x14ac:dyDescent="0.25">
      <c r="A16" s="121"/>
      <c r="B16" s="119"/>
      <c r="C16" s="146" t="str">
        <f t="shared" ref="C16:C58" si="1">IF(C15&lt;&gt;"",C15+1,"")</f>
        <v/>
      </c>
      <c r="D16" s="11" t="str">
        <f>IF(H16="",IF(C16&lt;&gt;"",IF(C16&gt;=$C$9,IF(I16,IF(D15=0,$C$8*(1+B16),IF(C16&lt;&gt;$C$7,D15*(1+B16),D15*(1+B16))),IF(D15=0,$C$8,D15)),0),""),IF(C16&gt;$C$9,H16,0))</f>
        <v/>
      </c>
      <c r="E16" s="11" t="str">
        <f>IF(C16&lt;&gt;"",IF('Basic Calculator'!X6&gt;0,'Basic Calculator'!X6,0),"")</f>
        <v/>
      </c>
      <c r="F16" s="95" t="str">
        <f t="shared" si="0"/>
        <v/>
      </c>
      <c r="G16" s="250" t="str">
        <f>IF(C16&lt;&gt;"",IF('Basic Calculator'!W6&gt;0,'Basic Calculator'!W6,0),"")</f>
        <v/>
      </c>
      <c r="H16" s="203"/>
      <c r="I16" s="124" t="b">
        <v>0</v>
      </c>
      <c r="J16" s="463" t="str">
        <f t="shared" ref="J16:J58" si="2">IF(AND(H16&lt;&gt;"",C16&lt;=$C$9),CONCATENATE("&lt;---Modification Must Be After Withdrawal Start Age of ",$C$9),"")</f>
        <v/>
      </c>
    </row>
    <row r="17" spans="1:10" s="6" customFormat="1" ht="12.75" x14ac:dyDescent="0.25">
      <c r="A17" s="121"/>
      <c r="B17" s="119"/>
      <c r="C17" s="146" t="str">
        <f t="shared" si="1"/>
        <v/>
      </c>
      <c r="D17" s="11" t="str">
        <f t="shared" ref="D17:D58" si="3">IF(H17="",IF(C17&lt;&gt;"",IF(C17&gt;=$C$9,IF(I17,IF(D16=0,$C$8*(1+B17),IF(C17&lt;&gt;$C$7,D16*(1+B17),D16*(1+B17))),IF(D16=0,$C$8,D16)),0),""),IF(C17&gt;$C$9,H17,0))</f>
        <v/>
      </c>
      <c r="E17" s="11" t="str">
        <f>IF(C17&lt;&gt;"",IF('Basic Calculator'!X7&gt;0,'Basic Calculator'!X7,0),"")</f>
        <v/>
      </c>
      <c r="F17" s="95" t="str">
        <f t="shared" si="0"/>
        <v/>
      </c>
      <c r="G17" s="250" t="str">
        <f>IF(C17&lt;&gt;"",IF('Basic Calculator'!W7&gt;0,'Basic Calculator'!W7,0),"")</f>
        <v/>
      </c>
      <c r="H17" s="203"/>
      <c r="I17" s="124" t="b">
        <v>0</v>
      </c>
      <c r="J17" s="463" t="str">
        <f t="shared" si="2"/>
        <v/>
      </c>
    </row>
    <row r="18" spans="1:10" s="6" customFormat="1" ht="12.75" x14ac:dyDescent="0.25">
      <c r="A18" s="121"/>
      <c r="B18" s="119"/>
      <c r="C18" s="146" t="str">
        <f t="shared" si="1"/>
        <v/>
      </c>
      <c r="D18" s="11" t="str">
        <f t="shared" si="3"/>
        <v/>
      </c>
      <c r="E18" s="11" t="str">
        <f>IF(C18&lt;&gt;"",IF('Basic Calculator'!X8&gt;0,'Basic Calculator'!X8,0),"")</f>
        <v/>
      </c>
      <c r="F18" s="95" t="str">
        <f t="shared" si="0"/>
        <v/>
      </c>
      <c r="G18" s="250" t="str">
        <f>IF(C18&lt;&gt;"",IF('Basic Calculator'!W8&gt;0,'Basic Calculator'!W8,0),"")</f>
        <v/>
      </c>
      <c r="H18" s="203"/>
      <c r="I18" s="124" t="b">
        <v>0</v>
      </c>
      <c r="J18" s="463" t="str">
        <f t="shared" si="2"/>
        <v/>
      </c>
    </row>
    <row r="19" spans="1:10" s="6" customFormat="1" ht="12.75" x14ac:dyDescent="0.25">
      <c r="A19" s="121"/>
      <c r="B19" s="119"/>
      <c r="C19" s="146" t="str">
        <f t="shared" si="1"/>
        <v/>
      </c>
      <c r="D19" s="11" t="str">
        <f t="shared" si="3"/>
        <v/>
      </c>
      <c r="E19" s="11" t="str">
        <f>IF(C19&lt;&gt;"",IF('Basic Calculator'!X9&gt;0,'Basic Calculator'!X9,0),"")</f>
        <v/>
      </c>
      <c r="F19" s="95" t="str">
        <f t="shared" si="0"/>
        <v/>
      </c>
      <c r="G19" s="250" t="str">
        <f>IF(C19&lt;&gt;"",IF('Basic Calculator'!W9&gt;0,'Basic Calculator'!W9,0),"")</f>
        <v/>
      </c>
      <c r="H19" s="203"/>
      <c r="I19" s="124" t="b">
        <v>0</v>
      </c>
      <c r="J19" s="463" t="str">
        <f t="shared" si="2"/>
        <v/>
      </c>
    </row>
    <row r="20" spans="1:10" s="6" customFormat="1" ht="12.75" x14ac:dyDescent="0.25">
      <c r="A20" s="121"/>
      <c r="B20" s="119"/>
      <c r="C20" s="146" t="str">
        <f t="shared" si="1"/>
        <v/>
      </c>
      <c r="D20" s="11" t="str">
        <f t="shared" si="3"/>
        <v/>
      </c>
      <c r="E20" s="11" t="str">
        <f>IF(C20&lt;&gt;"",IF('Basic Calculator'!X10&gt;0,'Basic Calculator'!X10,0),"")</f>
        <v/>
      </c>
      <c r="F20" s="95" t="str">
        <f t="shared" si="0"/>
        <v/>
      </c>
      <c r="G20" s="250" t="str">
        <f>IF(C20&lt;&gt;"",IF('Basic Calculator'!W10&gt;0,'Basic Calculator'!W10,0),"")</f>
        <v/>
      </c>
      <c r="H20" s="203"/>
      <c r="I20" s="124" t="b">
        <v>0</v>
      </c>
      <c r="J20" s="463" t="str">
        <f t="shared" si="2"/>
        <v/>
      </c>
    </row>
    <row r="21" spans="1:10" s="6" customFormat="1" ht="12.75" x14ac:dyDescent="0.25">
      <c r="A21" s="121"/>
      <c r="B21" s="119"/>
      <c r="C21" s="146" t="str">
        <f t="shared" si="1"/>
        <v/>
      </c>
      <c r="D21" s="11" t="str">
        <f t="shared" si="3"/>
        <v/>
      </c>
      <c r="E21" s="11" t="str">
        <f>IF(C21&lt;&gt;"",IF('Basic Calculator'!X11&gt;0,'Basic Calculator'!X11,0),"")</f>
        <v/>
      </c>
      <c r="F21" s="95" t="str">
        <f t="shared" si="0"/>
        <v/>
      </c>
      <c r="G21" s="250" t="str">
        <f>IF(C21&lt;&gt;"",IF('Basic Calculator'!W11&gt;0,'Basic Calculator'!W11,0),"")</f>
        <v/>
      </c>
      <c r="H21" s="203"/>
      <c r="I21" s="124" t="b">
        <v>0</v>
      </c>
      <c r="J21" s="463" t="str">
        <f t="shared" si="2"/>
        <v/>
      </c>
    </row>
    <row r="22" spans="1:10" s="6" customFormat="1" ht="12.75" x14ac:dyDescent="0.25">
      <c r="A22" s="121"/>
      <c r="B22" s="119"/>
      <c r="C22" s="146" t="str">
        <f t="shared" si="1"/>
        <v/>
      </c>
      <c r="D22" s="11" t="str">
        <f t="shared" si="3"/>
        <v/>
      </c>
      <c r="E22" s="11" t="str">
        <f>IF(C22&lt;&gt;"",IF('Basic Calculator'!X12&gt;0,'Basic Calculator'!X12,0),"")</f>
        <v/>
      </c>
      <c r="F22" s="95" t="str">
        <f t="shared" si="0"/>
        <v/>
      </c>
      <c r="G22" s="250" t="str">
        <f>IF(C22&lt;&gt;"",IF('Basic Calculator'!W12&gt;0,'Basic Calculator'!W12,0),"")</f>
        <v/>
      </c>
      <c r="H22" s="203"/>
      <c r="I22" s="124" t="b">
        <v>0</v>
      </c>
      <c r="J22" s="463" t="str">
        <f t="shared" si="2"/>
        <v/>
      </c>
    </row>
    <row r="23" spans="1:10" s="6" customFormat="1" ht="12.75" x14ac:dyDescent="0.25">
      <c r="A23" s="121"/>
      <c r="B23" s="119"/>
      <c r="C23" s="146" t="str">
        <f t="shared" si="1"/>
        <v/>
      </c>
      <c r="D23" s="11" t="str">
        <f t="shared" si="3"/>
        <v/>
      </c>
      <c r="E23" s="11" t="str">
        <f>IF(C23&lt;&gt;"",IF('Basic Calculator'!X13&gt;0,'Basic Calculator'!X13,0),"")</f>
        <v/>
      </c>
      <c r="F23" s="95" t="str">
        <f t="shared" si="0"/>
        <v/>
      </c>
      <c r="G23" s="250" t="str">
        <f>IF(C23&lt;&gt;"",IF('Basic Calculator'!W13&gt;0,'Basic Calculator'!W13,0),"")</f>
        <v/>
      </c>
      <c r="H23" s="203"/>
      <c r="I23" s="124" t="b">
        <v>0</v>
      </c>
      <c r="J23" s="463" t="str">
        <f t="shared" si="2"/>
        <v/>
      </c>
    </row>
    <row r="24" spans="1:10" s="6" customFormat="1" ht="12.75" x14ac:dyDescent="0.25">
      <c r="A24" s="121"/>
      <c r="B24" s="119"/>
      <c r="C24" s="146" t="str">
        <f t="shared" si="1"/>
        <v/>
      </c>
      <c r="D24" s="11" t="str">
        <f t="shared" si="3"/>
        <v/>
      </c>
      <c r="E24" s="11" t="str">
        <f>IF(C24&lt;&gt;"",IF('Basic Calculator'!X14&gt;0,'Basic Calculator'!X14,0),"")</f>
        <v/>
      </c>
      <c r="F24" s="95" t="str">
        <f t="shared" si="0"/>
        <v/>
      </c>
      <c r="G24" s="250" t="str">
        <f>IF(C24&lt;&gt;"",IF('Basic Calculator'!W14&gt;0,'Basic Calculator'!W14,0),"")</f>
        <v/>
      </c>
      <c r="H24" s="203"/>
      <c r="I24" s="124" t="b">
        <v>0</v>
      </c>
      <c r="J24" s="463" t="str">
        <f t="shared" si="2"/>
        <v/>
      </c>
    </row>
    <row r="25" spans="1:10" s="6" customFormat="1" ht="12.75" x14ac:dyDescent="0.25">
      <c r="A25" s="121"/>
      <c r="B25" s="119"/>
      <c r="C25" s="146" t="str">
        <f t="shared" si="1"/>
        <v/>
      </c>
      <c r="D25" s="11" t="str">
        <f t="shared" si="3"/>
        <v/>
      </c>
      <c r="E25" s="11" t="str">
        <f>IF(C25&lt;&gt;"",IF('Basic Calculator'!X15&gt;0,'Basic Calculator'!X15,0),"")</f>
        <v/>
      </c>
      <c r="F25" s="95" t="str">
        <f t="shared" si="0"/>
        <v/>
      </c>
      <c r="G25" s="250" t="str">
        <f>IF(C25&lt;&gt;"",IF('Basic Calculator'!W15&gt;0,'Basic Calculator'!W15,0),"")</f>
        <v/>
      </c>
      <c r="H25" s="203"/>
      <c r="I25" s="124" t="b">
        <v>0</v>
      </c>
      <c r="J25" s="463" t="str">
        <f t="shared" si="2"/>
        <v/>
      </c>
    </row>
    <row r="26" spans="1:10" s="6" customFormat="1" ht="12.75" x14ac:dyDescent="0.25">
      <c r="A26" s="121"/>
      <c r="B26" s="119"/>
      <c r="C26" s="146" t="str">
        <f t="shared" si="1"/>
        <v/>
      </c>
      <c r="D26" s="11" t="str">
        <f t="shared" si="3"/>
        <v/>
      </c>
      <c r="E26" s="11" t="str">
        <f>IF(C26&lt;&gt;"",IF('Basic Calculator'!X16&gt;0,'Basic Calculator'!X16,0),"")</f>
        <v/>
      </c>
      <c r="F26" s="95" t="str">
        <f t="shared" si="0"/>
        <v/>
      </c>
      <c r="G26" s="250" t="str">
        <f>IF(C26&lt;&gt;"",IF('Basic Calculator'!W16&gt;0,'Basic Calculator'!W16,0),"")</f>
        <v/>
      </c>
      <c r="H26" s="203"/>
      <c r="I26" s="124" t="b">
        <v>0</v>
      </c>
      <c r="J26" s="463" t="str">
        <f t="shared" si="2"/>
        <v/>
      </c>
    </row>
    <row r="27" spans="1:10" s="6" customFormat="1" ht="12.75" x14ac:dyDescent="0.25">
      <c r="A27" s="121"/>
      <c r="B27" s="119"/>
      <c r="C27" s="146" t="str">
        <f t="shared" si="1"/>
        <v/>
      </c>
      <c r="D27" s="11" t="str">
        <f t="shared" si="3"/>
        <v/>
      </c>
      <c r="E27" s="11" t="str">
        <f>IF(C27&lt;&gt;"",IF('Basic Calculator'!X17&gt;0,'Basic Calculator'!X17,0),"")</f>
        <v/>
      </c>
      <c r="F27" s="95" t="str">
        <f t="shared" si="0"/>
        <v/>
      </c>
      <c r="G27" s="250" t="str">
        <f>IF(C27&lt;&gt;"",IF('Basic Calculator'!W17&gt;0,'Basic Calculator'!W17,0),"")</f>
        <v/>
      </c>
      <c r="H27" s="203"/>
      <c r="I27" s="124" t="b">
        <v>0</v>
      </c>
      <c r="J27" s="463" t="str">
        <f t="shared" si="2"/>
        <v/>
      </c>
    </row>
    <row r="28" spans="1:10" s="6" customFormat="1" ht="12.75" x14ac:dyDescent="0.25">
      <c r="A28" s="121"/>
      <c r="B28" s="119"/>
      <c r="C28" s="146" t="str">
        <f t="shared" si="1"/>
        <v/>
      </c>
      <c r="D28" s="11" t="str">
        <f t="shared" si="3"/>
        <v/>
      </c>
      <c r="E28" s="11" t="str">
        <f>IF(C28&lt;&gt;"",IF('Basic Calculator'!X18&gt;0,'Basic Calculator'!X18,0),"")</f>
        <v/>
      </c>
      <c r="F28" s="95" t="str">
        <f t="shared" si="0"/>
        <v/>
      </c>
      <c r="G28" s="250" t="str">
        <f>IF(C28&lt;&gt;"",IF('Basic Calculator'!W18&gt;0,'Basic Calculator'!W18,0),"")</f>
        <v/>
      </c>
      <c r="H28" s="203"/>
      <c r="I28" s="124" t="b">
        <v>0</v>
      </c>
      <c r="J28" s="463" t="str">
        <f t="shared" si="2"/>
        <v/>
      </c>
    </row>
    <row r="29" spans="1:10" s="6" customFormat="1" ht="12.75" x14ac:dyDescent="0.25">
      <c r="A29" s="121"/>
      <c r="B29" s="119"/>
      <c r="C29" s="146" t="str">
        <f t="shared" si="1"/>
        <v/>
      </c>
      <c r="D29" s="11" t="str">
        <f t="shared" si="3"/>
        <v/>
      </c>
      <c r="E29" s="11" t="str">
        <f>IF(C29&lt;&gt;"",IF('Basic Calculator'!X19&gt;0,'Basic Calculator'!X19,0),"")</f>
        <v/>
      </c>
      <c r="F29" s="95" t="str">
        <f t="shared" si="0"/>
        <v/>
      </c>
      <c r="G29" s="250" t="str">
        <f>IF(C29&lt;&gt;"",IF('Basic Calculator'!W19&gt;0,'Basic Calculator'!W19,0),"")</f>
        <v/>
      </c>
      <c r="H29" s="203"/>
      <c r="I29" s="124" t="b">
        <v>0</v>
      </c>
      <c r="J29" s="463" t="str">
        <f t="shared" si="2"/>
        <v/>
      </c>
    </row>
    <row r="30" spans="1:10" s="6" customFormat="1" ht="12.75" x14ac:dyDescent="0.25">
      <c r="A30" s="121"/>
      <c r="B30" s="119"/>
      <c r="C30" s="146" t="str">
        <f t="shared" si="1"/>
        <v/>
      </c>
      <c r="D30" s="11" t="str">
        <f t="shared" si="3"/>
        <v/>
      </c>
      <c r="E30" s="11" t="str">
        <f>IF(C30&lt;&gt;"",IF('Basic Calculator'!X20&gt;0,'Basic Calculator'!X20,0),"")</f>
        <v/>
      </c>
      <c r="F30" s="95" t="str">
        <f t="shared" si="0"/>
        <v/>
      </c>
      <c r="G30" s="250" t="str">
        <f>IF(C30&lt;&gt;"",IF('Basic Calculator'!W20&gt;0,'Basic Calculator'!W20,0),"")</f>
        <v/>
      </c>
      <c r="H30" s="203"/>
      <c r="I30" s="124" t="b">
        <v>0</v>
      </c>
      <c r="J30" s="463" t="str">
        <f t="shared" si="2"/>
        <v/>
      </c>
    </row>
    <row r="31" spans="1:10" s="6" customFormat="1" ht="12.75" x14ac:dyDescent="0.25">
      <c r="A31" s="121"/>
      <c r="B31" s="119"/>
      <c r="C31" s="146" t="str">
        <f t="shared" si="1"/>
        <v/>
      </c>
      <c r="D31" s="11" t="str">
        <f t="shared" si="3"/>
        <v/>
      </c>
      <c r="E31" s="11" t="str">
        <f>IF(C31&lt;&gt;"",IF('Basic Calculator'!X21&gt;0,'Basic Calculator'!X21,0),"")</f>
        <v/>
      </c>
      <c r="F31" s="95" t="str">
        <f t="shared" si="0"/>
        <v/>
      </c>
      <c r="G31" s="250" t="str">
        <f>IF(C31&lt;&gt;"",IF('Basic Calculator'!W21&gt;0,'Basic Calculator'!W21,0),"")</f>
        <v/>
      </c>
      <c r="H31" s="203"/>
      <c r="I31" s="124" t="b">
        <v>0</v>
      </c>
      <c r="J31" s="463" t="str">
        <f t="shared" si="2"/>
        <v/>
      </c>
    </row>
    <row r="32" spans="1:10" s="6" customFormat="1" ht="12.75" x14ac:dyDescent="0.25">
      <c r="A32" s="121"/>
      <c r="B32" s="119"/>
      <c r="C32" s="146" t="str">
        <f t="shared" si="1"/>
        <v/>
      </c>
      <c r="D32" s="11" t="str">
        <f t="shared" si="3"/>
        <v/>
      </c>
      <c r="E32" s="11" t="str">
        <f>IF(C32&lt;&gt;"",IF('Basic Calculator'!X22&gt;0,'Basic Calculator'!X22,0),"")</f>
        <v/>
      </c>
      <c r="F32" s="95" t="str">
        <f t="shared" si="0"/>
        <v/>
      </c>
      <c r="G32" s="250" t="str">
        <f>IF(C32&lt;&gt;"",IF('Basic Calculator'!W22&gt;0,'Basic Calculator'!W22,0),"")</f>
        <v/>
      </c>
      <c r="H32" s="203"/>
      <c r="I32" s="124" t="b">
        <v>0</v>
      </c>
      <c r="J32" s="463" t="str">
        <f t="shared" si="2"/>
        <v/>
      </c>
    </row>
    <row r="33" spans="1:10" s="6" customFormat="1" ht="12.75" x14ac:dyDescent="0.25">
      <c r="A33" s="121"/>
      <c r="B33" s="119"/>
      <c r="C33" s="146" t="str">
        <f t="shared" si="1"/>
        <v/>
      </c>
      <c r="D33" s="11" t="str">
        <f t="shared" si="3"/>
        <v/>
      </c>
      <c r="E33" s="11" t="str">
        <f>IF(C33&lt;&gt;"",IF('Basic Calculator'!X23&gt;0,'Basic Calculator'!X23,0),"")</f>
        <v/>
      </c>
      <c r="F33" s="95" t="str">
        <f t="shared" si="0"/>
        <v/>
      </c>
      <c r="G33" s="250" t="str">
        <f>IF(C33&lt;&gt;"",IF('Basic Calculator'!W23&gt;0,'Basic Calculator'!W23,0),"")</f>
        <v/>
      </c>
      <c r="H33" s="203"/>
      <c r="I33" s="124" t="b">
        <v>0</v>
      </c>
      <c r="J33" s="463" t="str">
        <f t="shared" si="2"/>
        <v/>
      </c>
    </row>
    <row r="34" spans="1:10" s="6" customFormat="1" ht="12.75" x14ac:dyDescent="0.25">
      <c r="A34" s="121"/>
      <c r="B34" s="119"/>
      <c r="C34" s="146" t="str">
        <f t="shared" si="1"/>
        <v/>
      </c>
      <c r="D34" s="11" t="str">
        <f t="shared" si="3"/>
        <v/>
      </c>
      <c r="E34" s="11" t="str">
        <f>IF(C34&lt;&gt;"",IF('Basic Calculator'!X24&gt;0,'Basic Calculator'!X24,0),"")</f>
        <v/>
      </c>
      <c r="F34" s="95" t="str">
        <f t="shared" si="0"/>
        <v/>
      </c>
      <c r="G34" s="250" t="str">
        <f>IF(C34&lt;&gt;"",IF('Basic Calculator'!W24&gt;0,'Basic Calculator'!W24,0),"")</f>
        <v/>
      </c>
      <c r="H34" s="203"/>
      <c r="I34" s="124" t="b">
        <v>0</v>
      </c>
      <c r="J34" s="463" t="str">
        <f t="shared" si="2"/>
        <v/>
      </c>
    </row>
    <row r="35" spans="1:10" s="6" customFormat="1" ht="12.75" x14ac:dyDescent="0.25">
      <c r="A35" s="121"/>
      <c r="B35" s="119"/>
      <c r="C35" s="146" t="str">
        <f t="shared" si="1"/>
        <v/>
      </c>
      <c r="D35" s="11" t="str">
        <f t="shared" si="3"/>
        <v/>
      </c>
      <c r="E35" s="11" t="str">
        <f>IF(C35&lt;&gt;"",IF('Basic Calculator'!X25&gt;0,'Basic Calculator'!X25,0),"")</f>
        <v/>
      </c>
      <c r="F35" s="95" t="str">
        <f t="shared" si="0"/>
        <v/>
      </c>
      <c r="G35" s="250" t="str">
        <f>IF(C35&lt;&gt;"",IF('Basic Calculator'!W25&gt;0,'Basic Calculator'!W25,0),"")</f>
        <v/>
      </c>
      <c r="H35" s="203"/>
      <c r="I35" s="124" t="b">
        <v>0</v>
      </c>
      <c r="J35" s="463" t="str">
        <f t="shared" si="2"/>
        <v/>
      </c>
    </row>
    <row r="36" spans="1:10" s="6" customFormat="1" ht="12.75" x14ac:dyDescent="0.25">
      <c r="A36" s="121"/>
      <c r="B36" s="119"/>
      <c r="C36" s="146" t="str">
        <f t="shared" si="1"/>
        <v/>
      </c>
      <c r="D36" s="11" t="str">
        <f t="shared" si="3"/>
        <v/>
      </c>
      <c r="E36" s="11" t="str">
        <f>IF(C36&lt;&gt;"",IF('Basic Calculator'!X26&gt;0,'Basic Calculator'!X26,0),"")</f>
        <v/>
      </c>
      <c r="F36" s="95" t="str">
        <f t="shared" si="0"/>
        <v/>
      </c>
      <c r="G36" s="250" t="str">
        <f>IF(C36&lt;&gt;"",IF('Basic Calculator'!W26&gt;0,'Basic Calculator'!W26,0),"")</f>
        <v/>
      </c>
      <c r="H36" s="203"/>
      <c r="I36" s="124" t="b">
        <v>0</v>
      </c>
      <c r="J36" s="463" t="str">
        <f t="shared" si="2"/>
        <v/>
      </c>
    </row>
    <row r="37" spans="1:10" s="6" customFormat="1" ht="12.75" x14ac:dyDescent="0.25">
      <c r="A37" s="121"/>
      <c r="B37" s="119"/>
      <c r="C37" s="146" t="str">
        <f t="shared" si="1"/>
        <v/>
      </c>
      <c r="D37" s="11" t="str">
        <f t="shared" si="3"/>
        <v/>
      </c>
      <c r="E37" s="11" t="str">
        <f>IF(C37&lt;&gt;"",IF('Basic Calculator'!X27&gt;0,'Basic Calculator'!X27,0),"")</f>
        <v/>
      </c>
      <c r="F37" s="95" t="str">
        <f t="shared" si="0"/>
        <v/>
      </c>
      <c r="G37" s="250" t="str">
        <f>IF(C37&lt;&gt;"",IF('Basic Calculator'!W27&gt;0,'Basic Calculator'!W27,0),"")</f>
        <v/>
      </c>
      <c r="H37" s="203"/>
      <c r="I37" s="124" t="b">
        <v>0</v>
      </c>
      <c r="J37" s="463" t="str">
        <f t="shared" si="2"/>
        <v/>
      </c>
    </row>
    <row r="38" spans="1:10" s="6" customFormat="1" ht="12.75" x14ac:dyDescent="0.25">
      <c r="A38" s="121"/>
      <c r="B38" s="119"/>
      <c r="C38" s="146" t="str">
        <f t="shared" si="1"/>
        <v/>
      </c>
      <c r="D38" s="11" t="str">
        <f t="shared" si="3"/>
        <v/>
      </c>
      <c r="E38" s="11" t="str">
        <f>IF(C38&lt;&gt;"",IF('Basic Calculator'!X28&gt;0,'Basic Calculator'!X28,0),"")</f>
        <v/>
      </c>
      <c r="F38" s="95" t="str">
        <f t="shared" si="0"/>
        <v/>
      </c>
      <c r="G38" s="250" t="str">
        <f>IF(C38&lt;&gt;"",IF('Basic Calculator'!W28&gt;0,'Basic Calculator'!W28,0),"")</f>
        <v/>
      </c>
      <c r="H38" s="203"/>
      <c r="I38" s="124" t="b">
        <v>0</v>
      </c>
      <c r="J38" s="463" t="str">
        <f t="shared" si="2"/>
        <v/>
      </c>
    </row>
    <row r="39" spans="1:10" s="6" customFormat="1" ht="12.75" x14ac:dyDescent="0.25">
      <c r="A39" s="121"/>
      <c r="B39" s="119"/>
      <c r="C39" s="146" t="str">
        <f t="shared" si="1"/>
        <v/>
      </c>
      <c r="D39" s="11" t="str">
        <f t="shared" si="3"/>
        <v/>
      </c>
      <c r="E39" s="11" t="str">
        <f>IF(C39&lt;&gt;"",IF('Basic Calculator'!X29&gt;0,'Basic Calculator'!X29,0),"")</f>
        <v/>
      </c>
      <c r="F39" s="95" t="str">
        <f t="shared" si="0"/>
        <v/>
      </c>
      <c r="G39" s="250" t="str">
        <f>IF(C39&lt;&gt;"",IF('Basic Calculator'!W29&gt;0,'Basic Calculator'!W29,0),"")</f>
        <v/>
      </c>
      <c r="H39" s="203"/>
      <c r="I39" s="124" t="b">
        <v>0</v>
      </c>
      <c r="J39" s="463" t="str">
        <f t="shared" si="2"/>
        <v/>
      </c>
    </row>
    <row r="40" spans="1:10" s="6" customFormat="1" ht="12.75" x14ac:dyDescent="0.25">
      <c r="A40" s="121"/>
      <c r="B40" s="119"/>
      <c r="C40" s="146" t="str">
        <f t="shared" si="1"/>
        <v/>
      </c>
      <c r="D40" s="11" t="str">
        <f t="shared" si="3"/>
        <v/>
      </c>
      <c r="E40" s="11" t="str">
        <f>IF(C40&lt;&gt;"",IF('Basic Calculator'!X30&gt;0,'Basic Calculator'!X30,0),"")</f>
        <v/>
      </c>
      <c r="F40" s="95" t="str">
        <f t="shared" si="0"/>
        <v/>
      </c>
      <c r="G40" s="250" t="str">
        <f>IF(C40&lt;&gt;"",IF('Basic Calculator'!W30&gt;0,'Basic Calculator'!W30,0),"")</f>
        <v/>
      </c>
      <c r="H40" s="203"/>
      <c r="I40" s="124" t="b">
        <v>0</v>
      </c>
      <c r="J40" s="463" t="str">
        <f t="shared" si="2"/>
        <v/>
      </c>
    </row>
    <row r="41" spans="1:10" s="6" customFormat="1" ht="12.75" x14ac:dyDescent="0.25">
      <c r="A41" s="121"/>
      <c r="B41" s="119"/>
      <c r="C41" s="146" t="str">
        <f t="shared" si="1"/>
        <v/>
      </c>
      <c r="D41" s="11" t="str">
        <f t="shared" si="3"/>
        <v/>
      </c>
      <c r="E41" s="11" t="str">
        <f>IF(C41&lt;&gt;"",IF('Basic Calculator'!X31&gt;0,'Basic Calculator'!X31,0),"")</f>
        <v/>
      </c>
      <c r="F41" s="95" t="str">
        <f t="shared" si="0"/>
        <v/>
      </c>
      <c r="G41" s="250" t="str">
        <f>IF(C41&lt;&gt;"",IF('Basic Calculator'!W31&gt;0,'Basic Calculator'!W31,0),"")</f>
        <v/>
      </c>
      <c r="H41" s="203"/>
      <c r="I41" s="124" t="b">
        <v>0</v>
      </c>
      <c r="J41" s="463" t="str">
        <f t="shared" si="2"/>
        <v/>
      </c>
    </row>
    <row r="42" spans="1:10" s="6" customFormat="1" ht="12.75" x14ac:dyDescent="0.25">
      <c r="A42" s="121"/>
      <c r="B42" s="119"/>
      <c r="C42" s="146" t="str">
        <f t="shared" si="1"/>
        <v/>
      </c>
      <c r="D42" s="11" t="str">
        <f t="shared" si="3"/>
        <v/>
      </c>
      <c r="E42" s="11" t="str">
        <f>IF(C42&lt;&gt;"",IF('Basic Calculator'!X32&gt;0,'Basic Calculator'!X32,0),"")</f>
        <v/>
      </c>
      <c r="F42" s="95" t="str">
        <f t="shared" si="0"/>
        <v/>
      </c>
      <c r="G42" s="250" t="str">
        <f>IF(C42&lt;&gt;"",IF('Basic Calculator'!W32&gt;0,'Basic Calculator'!W32,0),"")</f>
        <v/>
      </c>
      <c r="H42" s="203"/>
      <c r="I42" s="124" t="b">
        <v>0</v>
      </c>
      <c r="J42" s="463" t="str">
        <f t="shared" si="2"/>
        <v/>
      </c>
    </row>
    <row r="43" spans="1:10" s="6" customFormat="1" ht="12.75" x14ac:dyDescent="0.25">
      <c r="A43" s="121"/>
      <c r="B43" s="119"/>
      <c r="C43" s="146" t="str">
        <f t="shared" si="1"/>
        <v/>
      </c>
      <c r="D43" s="11" t="str">
        <f t="shared" si="3"/>
        <v/>
      </c>
      <c r="E43" s="11" t="str">
        <f>IF(C43&lt;&gt;"",IF('Basic Calculator'!X33&gt;0,'Basic Calculator'!X33,0),"")</f>
        <v/>
      </c>
      <c r="F43" s="95" t="str">
        <f t="shared" si="0"/>
        <v/>
      </c>
      <c r="G43" s="250" t="str">
        <f>IF(C43&lt;&gt;"",IF('Basic Calculator'!W33&gt;0,'Basic Calculator'!W33,0),"")</f>
        <v/>
      </c>
      <c r="H43" s="203"/>
      <c r="I43" s="124" t="b">
        <v>0</v>
      </c>
      <c r="J43" s="463" t="str">
        <f t="shared" si="2"/>
        <v/>
      </c>
    </row>
    <row r="44" spans="1:10" s="6" customFormat="1" ht="12.75" x14ac:dyDescent="0.25">
      <c r="A44" s="121"/>
      <c r="B44" s="119"/>
      <c r="C44" s="146" t="str">
        <f t="shared" si="1"/>
        <v/>
      </c>
      <c r="D44" s="11" t="str">
        <f t="shared" si="3"/>
        <v/>
      </c>
      <c r="E44" s="11" t="str">
        <f>IF(C44&lt;&gt;"",IF('Basic Calculator'!X34&gt;0,'Basic Calculator'!X34,0),"")</f>
        <v/>
      </c>
      <c r="F44" s="95" t="str">
        <f>IF(C44&lt;&gt;"",IF(G43&gt;0,(G43*$C$10),0),"")</f>
        <v/>
      </c>
      <c r="G44" s="250" t="str">
        <f>IF(C44&lt;&gt;"",IF('Basic Calculator'!W34&gt;0,'Basic Calculator'!W34,0),"")</f>
        <v/>
      </c>
      <c r="H44" s="203"/>
      <c r="I44" s="124" t="b">
        <v>0</v>
      </c>
      <c r="J44" s="463" t="str">
        <f t="shared" si="2"/>
        <v/>
      </c>
    </row>
    <row r="45" spans="1:10" s="6" customFormat="1" ht="12.75" x14ac:dyDescent="0.25">
      <c r="A45" s="121"/>
      <c r="B45" s="119"/>
      <c r="C45" s="146" t="str">
        <f t="shared" si="1"/>
        <v/>
      </c>
      <c r="D45" s="11" t="str">
        <f t="shared" si="3"/>
        <v/>
      </c>
      <c r="E45" s="11" t="str">
        <f>IF(C45&lt;&gt;"",IF('Basic Calculator'!X35&gt;0,'Basic Calculator'!X35,0),"")</f>
        <v/>
      </c>
      <c r="F45" s="95" t="str">
        <f t="shared" ref="F45:F58" si="4">IF(C45&lt;&gt;"",IF(G44&gt;0,(G44*$C$10),0),"")</f>
        <v/>
      </c>
      <c r="G45" s="250" t="str">
        <f>IF(C45&lt;&gt;"",IF('Basic Calculator'!W35&gt;0,'Basic Calculator'!W35,0),"")</f>
        <v/>
      </c>
      <c r="H45" s="203"/>
      <c r="I45" s="124" t="b">
        <v>0</v>
      </c>
      <c r="J45" s="463" t="str">
        <f t="shared" si="2"/>
        <v/>
      </c>
    </row>
    <row r="46" spans="1:10" s="6" customFormat="1" ht="12.75" x14ac:dyDescent="0.25">
      <c r="A46" s="121"/>
      <c r="B46" s="119"/>
      <c r="C46" s="146" t="str">
        <f t="shared" si="1"/>
        <v/>
      </c>
      <c r="D46" s="11" t="str">
        <f t="shared" si="3"/>
        <v/>
      </c>
      <c r="E46" s="11" t="str">
        <f>IF(C46&lt;&gt;"",IF('Basic Calculator'!X36&gt;0,'Basic Calculator'!X36,0),"")</f>
        <v/>
      </c>
      <c r="F46" s="95" t="str">
        <f t="shared" si="4"/>
        <v/>
      </c>
      <c r="G46" s="250" t="str">
        <f>IF(C46&lt;&gt;"",IF('Basic Calculator'!W36&gt;0,'Basic Calculator'!W36,0),"")</f>
        <v/>
      </c>
      <c r="H46" s="203"/>
      <c r="I46" s="124" t="b">
        <v>0</v>
      </c>
      <c r="J46" s="463" t="str">
        <f t="shared" si="2"/>
        <v/>
      </c>
    </row>
    <row r="47" spans="1:10" s="6" customFormat="1" ht="12.75" x14ac:dyDescent="0.25">
      <c r="A47" s="121"/>
      <c r="B47" s="119"/>
      <c r="C47" s="146" t="str">
        <f t="shared" si="1"/>
        <v/>
      </c>
      <c r="D47" s="11" t="str">
        <f t="shared" si="3"/>
        <v/>
      </c>
      <c r="E47" s="11" t="str">
        <f>IF(C47&lt;&gt;"",IF('Basic Calculator'!X37&gt;0,'Basic Calculator'!X37,0),"")</f>
        <v/>
      </c>
      <c r="F47" s="95" t="str">
        <f t="shared" si="4"/>
        <v/>
      </c>
      <c r="G47" s="250" t="str">
        <f>IF(C47&lt;&gt;"",IF('Basic Calculator'!W37&gt;0,'Basic Calculator'!W37,0),"")</f>
        <v/>
      </c>
      <c r="H47" s="203"/>
      <c r="I47" s="124" t="b">
        <v>0</v>
      </c>
      <c r="J47" s="463" t="str">
        <f t="shared" si="2"/>
        <v/>
      </c>
    </row>
    <row r="48" spans="1:10" s="6" customFormat="1" ht="12.75" x14ac:dyDescent="0.25">
      <c r="A48" s="121"/>
      <c r="B48" s="119"/>
      <c r="C48" s="146" t="str">
        <f t="shared" si="1"/>
        <v/>
      </c>
      <c r="D48" s="11" t="str">
        <f t="shared" si="3"/>
        <v/>
      </c>
      <c r="E48" s="11" t="str">
        <f>IF(C48&lt;&gt;"",IF('Basic Calculator'!X38&gt;0,'Basic Calculator'!X38,0),"")</f>
        <v/>
      </c>
      <c r="F48" s="95" t="str">
        <f t="shared" si="4"/>
        <v/>
      </c>
      <c r="G48" s="250" t="str">
        <f>IF(C48&lt;&gt;"",IF('Basic Calculator'!W38&gt;0,'Basic Calculator'!W38,0),"")</f>
        <v/>
      </c>
      <c r="H48" s="203"/>
      <c r="I48" s="124" t="b">
        <v>0</v>
      </c>
      <c r="J48" s="463" t="str">
        <f t="shared" si="2"/>
        <v/>
      </c>
    </row>
    <row r="49" spans="1:10" s="6" customFormat="1" ht="12.75" x14ac:dyDescent="0.25">
      <c r="A49" s="121"/>
      <c r="B49" s="119"/>
      <c r="C49" s="146" t="str">
        <f t="shared" si="1"/>
        <v/>
      </c>
      <c r="D49" s="11" t="str">
        <f t="shared" si="3"/>
        <v/>
      </c>
      <c r="E49" s="11" t="str">
        <f>IF(C49&lt;&gt;"",IF('Basic Calculator'!X39&gt;0,'Basic Calculator'!X39,0),"")</f>
        <v/>
      </c>
      <c r="F49" s="95" t="str">
        <f t="shared" si="4"/>
        <v/>
      </c>
      <c r="G49" s="250" t="str">
        <f>IF(C49&lt;&gt;"",IF('Basic Calculator'!W39&gt;0,'Basic Calculator'!W39,0),"")</f>
        <v/>
      </c>
      <c r="H49" s="203"/>
      <c r="I49" s="124" t="b">
        <v>0</v>
      </c>
      <c r="J49" s="463" t="str">
        <f t="shared" si="2"/>
        <v/>
      </c>
    </row>
    <row r="50" spans="1:10" ht="12.75" customHeight="1" x14ac:dyDescent="0.25">
      <c r="A50" s="122"/>
      <c r="B50" s="119"/>
      <c r="C50" s="146" t="str">
        <f t="shared" si="1"/>
        <v/>
      </c>
      <c r="D50" s="11" t="str">
        <f t="shared" si="3"/>
        <v/>
      </c>
      <c r="E50" s="11" t="str">
        <f>IF(C50&lt;&gt;"",IF('Basic Calculator'!X40&gt;0,'Basic Calculator'!X40,0),"")</f>
        <v/>
      </c>
      <c r="F50" s="95" t="str">
        <f t="shared" si="4"/>
        <v/>
      </c>
      <c r="G50" s="250" t="str">
        <f>IF(C50&lt;&gt;"",IF('Basic Calculator'!W40&gt;0,'Basic Calculator'!W40,0),"")</f>
        <v/>
      </c>
      <c r="H50" s="203"/>
      <c r="I50" s="124" t="b">
        <v>0</v>
      </c>
      <c r="J50" s="463" t="str">
        <f t="shared" si="2"/>
        <v/>
      </c>
    </row>
    <row r="51" spans="1:10" ht="12.75" customHeight="1" x14ac:dyDescent="0.25">
      <c r="A51" s="122"/>
      <c r="B51" s="119"/>
      <c r="C51" s="146" t="str">
        <f t="shared" si="1"/>
        <v/>
      </c>
      <c r="D51" s="11" t="str">
        <f t="shared" si="3"/>
        <v/>
      </c>
      <c r="E51" s="11" t="str">
        <f>IF(C51&lt;&gt;"",IF('Basic Calculator'!X41&gt;0,'Basic Calculator'!X41,0),"")</f>
        <v/>
      </c>
      <c r="F51" s="95" t="str">
        <f t="shared" si="4"/>
        <v/>
      </c>
      <c r="G51" s="250" t="str">
        <f>IF(C51&lt;&gt;"",IF('Basic Calculator'!W41&gt;0,'Basic Calculator'!W41,0),"")</f>
        <v/>
      </c>
      <c r="H51" s="203"/>
      <c r="I51" s="124" t="b">
        <v>0</v>
      </c>
      <c r="J51" s="463" t="str">
        <f t="shared" si="2"/>
        <v/>
      </c>
    </row>
    <row r="52" spans="1:10" ht="12.75" customHeight="1" x14ac:dyDescent="0.25">
      <c r="A52" s="122"/>
      <c r="B52" s="119"/>
      <c r="C52" s="146" t="str">
        <f t="shared" si="1"/>
        <v/>
      </c>
      <c r="D52" s="11" t="str">
        <f t="shared" si="3"/>
        <v/>
      </c>
      <c r="E52" s="11" t="str">
        <f>IF(C52&lt;&gt;"",IF('Basic Calculator'!X42&gt;0,'Basic Calculator'!X42,0),"")</f>
        <v/>
      </c>
      <c r="F52" s="95" t="str">
        <f t="shared" si="4"/>
        <v/>
      </c>
      <c r="G52" s="250" t="str">
        <f>IF(C52&lt;&gt;"",IF('Basic Calculator'!W42&gt;0,'Basic Calculator'!W42,0),"")</f>
        <v/>
      </c>
      <c r="H52" s="203"/>
      <c r="I52" s="124" t="b">
        <v>0</v>
      </c>
      <c r="J52" s="463" t="str">
        <f t="shared" si="2"/>
        <v/>
      </c>
    </row>
    <row r="53" spans="1:10" ht="12.75" customHeight="1" x14ac:dyDescent="0.25">
      <c r="A53" s="122"/>
      <c r="B53" s="119"/>
      <c r="C53" s="146" t="str">
        <f t="shared" si="1"/>
        <v/>
      </c>
      <c r="D53" s="11" t="str">
        <f t="shared" si="3"/>
        <v/>
      </c>
      <c r="E53" s="11" t="str">
        <f>IF(C53&lt;&gt;"",IF('Basic Calculator'!X43&gt;0,'Basic Calculator'!X43,0),"")</f>
        <v/>
      </c>
      <c r="F53" s="95" t="str">
        <f t="shared" si="4"/>
        <v/>
      </c>
      <c r="G53" s="250" t="str">
        <f>IF(C53&lt;&gt;"",IF('Basic Calculator'!W43&gt;0,'Basic Calculator'!W43,0),"")</f>
        <v/>
      </c>
      <c r="H53" s="203"/>
      <c r="I53" s="124" t="b">
        <v>0</v>
      </c>
      <c r="J53" s="463" t="str">
        <f t="shared" si="2"/>
        <v/>
      </c>
    </row>
    <row r="54" spans="1:10" ht="12.75" customHeight="1" x14ac:dyDescent="0.25">
      <c r="A54" s="122"/>
      <c r="B54" s="119"/>
      <c r="C54" s="146" t="str">
        <f t="shared" si="1"/>
        <v/>
      </c>
      <c r="D54" s="11" t="str">
        <f t="shared" si="3"/>
        <v/>
      </c>
      <c r="E54" s="11" t="str">
        <f>IF(C54&lt;&gt;"",IF('Basic Calculator'!X44&gt;0,'Basic Calculator'!X44,0),"")</f>
        <v/>
      </c>
      <c r="F54" s="95" t="str">
        <f t="shared" si="4"/>
        <v/>
      </c>
      <c r="G54" s="250" t="str">
        <f>IF(C54&lt;&gt;"",IF('Basic Calculator'!W44&gt;0,'Basic Calculator'!W44,0),"")</f>
        <v/>
      </c>
      <c r="H54" s="203"/>
      <c r="I54" s="124" t="b">
        <v>0</v>
      </c>
      <c r="J54" s="463" t="str">
        <f t="shared" si="2"/>
        <v/>
      </c>
    </row>
    <row r="55" spans="1:10" ht="12.75" customHeight="1" x14ac:dyDescent="0.25">
      <c r="A55" s="122"/>
      <c r="B55" s="119"/>
      <c r="C55" s="146" t="str">
        <f t="shared" si="1"/>
        <v/>
      </c>
      <c r="D55" s="11" t="str">
        <f t="shared" si="3"/>
        <v/>
      </c>
      <c r="E55" s="11" t="str">
        <f>IF(C55&lt;&gt;"",IF('Basic Calculator'!X45&gt;0,'Basic Calculator'!X45,0),"")</f>
        <v/>
      </c>
      <c r="F55" s="95" t="str">
        <f t="shared" si="4"/>
        <v/>
      </c>
      <c r="G55" s="250" t="str">
        <f>IF(C55&lt;&gt;"",IF('Basic Calculator'!W45&gt;0,'Basic Calculator'!W45,0),"")</f>
        <v/>
      </c>
      <c r="H55" s="203"/>
      <c r="I55" s="124" t="b">
        <v>0</v>
      </c>
      <c r="J55" s="463" t="str">
        <f t="shared" si="2"/>
        <v/>
      </c>
    </row>
    <row r="56" spans="1:10" ht="12.75" customHeight="1" x14ac:dyDescent="0.25">
      <c r="A56" s="122"/>
      <c r="B56" s="119"/>
      <c r="C56" s="146" t="str">
        <f t="shared" si="1"/>
        <v/>
      </c>
      <c r="D56" s="11" t="str">
        <f t="shared" si="3"/>
        <v/>
      </c>
      <c r="E56" s="11" t="str">
        <f>IF(C56&lt;&gt;"",IF('Basic Calculator'!X46&gt;0,'Basic Calculator'!X46,0),"")</f>
        <v/>
      </c>
      <c r="F56" s="95" t="str">
        <f t="shared" si="4"/>
        <v/>
      </c>
      <c r="G56" s="250" t="str">
        <f>IF(C56&lt;&gt;"",IF('Basic Calculator'!W46&gt;0,'Basic Calculator'!W46,0),"")</f>
        <v/>
      </c>
      <c r="H56" s="203"/>
      <c r="I56" s="124" t="b">
        <v>0</v>
      </c>
      <c r="J56" s="463" t="str">
        <f t="shared" si="2"/>
        <v/>
      </c>
    </row>
    <row r="57" spans="1:10" ht="12.75" customHeight="1" x14ac:dyDescent="0.25">
      <c r="A57" s="122"/>
      <c r="B57" s="119"/>
      <c r="C57" s="146" t="str">
        <f t="shared" si="1"/>
        <v/>
      </c>
      <c r="D57" s="11" t="str">
        <f t="shared" si="3"/>
        <v/>
      </c>
      <c r="E57" s="11" t="str">
        <f>IF(C57&lt;&gt;"",IF('Basic Calculator'!X47&gt;0,'Basic Calculator'!X47,0),"")</f>
        <v/>
      </c>
      <c r="F57" s="95" t="str">
        <f t="shared" si="4"/>
        <v/>
      </c>
      <c r="G57" s="250" t="str">
        <f>IF(C57&lt;&gt;"",IF('Basic Calculator'!W47&gt;0,'Basic Calculator'!W47,0),"")</f>
        <v/>
      </c>
      <c r="H57" s="203"/>
      <c r="I57" s="124" t="b">
        <v>0</v>
      </c>
      <c r="J57" s="463" t="str">
        <f t="shared" si="2"/>
        <v/>
      </c>
    </row>
    <row r="58" spans="1:10" ht="12.75" customHeight="1" thickBot="1" x14ac:dyDescent="0.3">
      <c r="A58" s="123"/>
      <c r="B58" s="120"/>
      <c r="C58" s="318" t="str">
        <f t="shared" si="1"/>
        <v/>
      </c>
      <c r="D58" s="12" t="str">
        <f t="shared" si="3"/>
        <v/>
      </c>
      <c r="E58" s="12" t="str">
        <f>IF(C58&lt;&gt;"",IF('Basic Calculator'!X48&gt;0,'Basic Calculator'!X48,0),"")</f>
        <v/>
      </c>
      <c r="F58" s="12" t="str">
        <f t="shared" si="4"/>
        <v/>
      </c>
      <c r="G58" s="456" t="str">
        <f>IF(C58&lt;&gt;"",IF('Basic Calculator'!W48&gt;0,'Basic Calculator'!W48,0),"")</f>
        <v/>
      </c>
      <c r="H58" s="462"/>
      <c r="I58" s="124" t="b">
        <v>0</v>
      </c>
      <c r="J58" s="463" t="str">
        <f t="shared" si="2"/>
        <v/>
      </c>
    </row>
    <row r="59" spans="1:10" ht="16.5" thickBot="1" x14ac:dyDescent="0.3">
      <c r="C59" s="114" t="s">
        <v>18</v>
      </c>
      <c r="D59" s="457">
        <f>SUM(D14:D58)</f>
        <v>0</v>
      </c>
      <c r="E59" s="457">
        <f>SUM(E14:E58)</f>
        <v>0</v>
      </c>
      <c r="F59" s="457">
        <f>SUM(F14:F58)</f>
        <v>0</v>
      </c>
    </row>
  </sheetData>
  <sheetProtection algorithmName="SHA-512" hashValue="RNTo9+KxYbbmN0ZuHHFcUZnZw8sxncuL/mwemhr6qhlL4PX0kw/cXsYt0lmQj2IcaXdLRHzIRYBCxmIMLSb/mA==" saltValue="/DwftDEle0r5Z5ETHiG6DA==" spinCount="100000" sheet="1" objects="1" scenarios="1"/>
  <mergeCells count="12">
    <mergeCell ref="C12:H12"/>
    <mergeCell ref="A7:B7"/>
    <mergeCell ref="A8:B8"/>
    <mergeCell ref="A9:B9"/>
    <mergeCell ref="A10:B10"/>
    <mergeCell ref="A12:A13"/>
    <mergeCell ref="B12:B13"/>
    <mergeCell ref="A1:G1"/>
    <mergeCell ref="A3:C3"/>
    <mergeCell ref="A4:B4"/>
    <mergeCell ref="A5:B5"/>
    <mergeCell ref="A6:B6"/>
  </mergeCells>
  <conditionalFormatting sqref="C14:C58">
    <cfRule type="expression" dxfId="19" priority="52">
      <formula>#REF!&lt;0</formula>
    </cfRule>
  </conditionalFormatting>
  <conditionalFormatting sqref="C15:C58">
    <cfRule type="expression" dxfId="18" priority="56">
      <formula>#REF!=1</formula>
    </cfRule>
  </conditionalFormatting>
  <conditionalFormatting sqref="D14:D58">
    <cfRule type="expression" dxfId="17" priority="53">
      <formula>#REF!&lt;0</formula>
    </cfRule>
  </conditionalFormatting>
  <conditionalFormatting sqref="E14:E58">
    <cfRule type="expression" dxfId="16" priority="9">
      <formula>G14&lt;0</formula>
    </cfRule>
  </conditionalFormatting>
  <conditionalFormatting sqref="F14:F58">
    <cfRule type="expression" dxfId="15" priority="55">
      <formula>#REF!&lt;0</formula>
    </cfRule>
  </conditionalFormatting>
  <conditionalFormatting sqref="H15:H58">
    <cfRule type="expression" dxfId="14" priority="1">
      <formula>AND(H15&lt;&gt;"",C15&lt;=$C$9)</formula>
    </cfRule>
  </conditionalFormatting>
  <pageMargins left="0" right="0" top="0" bottom="0" header="0" footer="0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14</xdr:row>
                    <xdr:rowOff>114300</xdr:rowOff>
                  </from>
                  <to>
                    <xdr:col>0</xdr:col>
                    <xdr:colOff>800100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15</xdr:row>
                    <xdr:rowOff>114300</xdr:rowOff>
                  </from>
                  <to>
                    <xdr:col>0</xdr:col>
                    <xdr:colOff>800100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13</xdr:row>
                    <xdr:rowOff>114300</xdr:rowOff>
                  </from>
                  <to>
                    <xdr:col>0</xdr:col>
                    <xdr:colOff>800100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16</xdr:row>
                    <xdr:rowOff>114300</xdr:rowOff>
                  </from>
                  <to>
                    <xdr:col>0</xdr:col>
                    <xdr:colOff>800100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17</xdr:row>
                    <xdr:rowOff>114300</xdr:rowOff>
                  </from>
                  <to>
                    <xdr:col>0</xdr:col>
                    <xdr:colOff>800100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18</xdr:row>
                    <xdr:rowOff>114300</xdr:rowOff>
                  </from>
                  <to>
                    <xdr:col>0</xdr:col>
                    <xdr:colOff>800100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19</xdr:row>
                    <xdr:rowOff>114300</xdr:rowOff>
                  </from>
                  <to>
                    <xdr:col>0</xdr:col>
                    <xdr:colOff>800100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1" name="Check Box 10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20</xdr:row>
                    <xdr:rowOff>114300</xdr:rowOff>
                  </from>
                  <to>
                    <xdr:col>0</xdr:col>
                    <xdr:colOff>800100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2" name="Check Box 11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21</xdr:row>
                    <xdr:rowOff>114300</xdr:rowOff>
                  </from>
                  <to>
                    <xdr:col>0</xdr:col>
                    <xdr:colOff>800100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22</xdr:row>
                    <xdr:rowOff>114300</xdr:rowOff>
                  </from>
                  <to>
                    <xdr:col>0</xdr:col>
                    <xdr:colOff>800100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23</xdr:row>
                    <xdr:rowOff>114300</xdr:rowOff>
                  </from>
                  <to>
                    <xdr:col>0</xdr:col>
                    <xdr:colOff>800100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4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24</xdr:row>
                    <xdr:rowOff>114300</xdr:rowOff>
                  </from>
                  <to>
                    <xdr:col>0</xdr:col>
                    <xdr:colOff>800100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6" name="Check Box 15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25</xdr:row>
                    <xdr:rowOff>114300</xdr:rowOff>
                  </from>
                  <to>
                    <xdr:col>0</xdr:col>
                    <xdr:colOff>800100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7" name="Check Box 17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26</xdr:row>
                    <xdr:rowOff>114300</xdr:rowOff>
                  </from>
                  <to>
                    <xdr:col>0</xdr:col>
                    <xdr:colOff>800100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8" name="Check Box 18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27</xdr:row>
                    <xdr:rowOff>114300</xdr:rowOff>
                  </from>
                  <to>
                    <xdr:col>0</xdr:col>
                    <xdr:colOff>800100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9" name="Check Box 19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28</xdr:row>
                    <xdr:rowOff>114300</xdr:rowOff>
                  </from>
                  <to>
                    <xdr:col>0</xdr:col>
                    <xdr:colOff>800100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0" name="Check Box 20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29</xdr:row>
                    <xdr:rowOff>114300</xdr:rowOff>
                  </from>
                  <to>
                    <xdr:col>0</xdr:col>
                    <xdr:colOff>800100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1" name="Check Box 22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30</xdr:row>
                    <xdr:rowOff>114300</xdr:rowOff>
                  </from>
                  <to>
                    <xdr:col>0</xdr:col>
                    <xdr:colOff>800100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2" name="Check Box 23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31</xdr:row>
                    <xdr:rowOff>114300</xdr:rowOff>
                  </from>
                  <to>
                    <xdr:col>0</xdr:col>
                    <xdr:colOff>800100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3" name="Check Box 24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32</xdr:row>
                    <xdr:rowOff>114300</xdr:rowOff>
                  </from>
                  <to>
                    <xdr:col>0</xdr:col>
                    <xdr:colOff>800100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4" name="Check Box 25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33</xdr:row>
                    <xdr:rowOff>114300</xdr:rowOff>
                  </from>
                  <to>
                    <xdr:col>0</xdr:col>
                    <xdr:colOff>800100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5" name="Check Box 26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34</xdr:row>
                    <xdr:rowOff>114300</xdr:rowOff>
                  </from>
                  <to>
                    <xdr:col>0</xdr:col>
                    <xdr:colOff>800100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6" name="Check Box 28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35</xdr:row>
                    <xdr:rowOff>114300</xdr:rowOff>
                  </from>
                  <to>
                    <xdr:col>0</xdr:col>
                    <xdr:colOff>800100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7" name="Check Box 29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36</xdr:row>
                    <xdr:rowOff>114300</xdr:rowOff>
                  </from>
                  <to>
                    <xdr:col>0</xdr:col>
                    <xdr:colOff>800100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8" name="Check Box 30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37</xdr:row>
                    <xdr:rowOff>114300</xdr:rowOff>
                  </from>
                  <to>
                    <xdr:col>0</xdr:col>
                    <xdr:colOff>800100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9" name="Check Box 31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38</xdr:row>
                    <xdr:rowOff>114300</xdr:rowOff>
                  </from>
                  <to>
                    <xdr:col>0</xdr:col>
                    <xdr:colOff>800100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0" name="Check Box 32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39</xdr:row>
                    <xdr:rowOff>114300</xdr:rowOff>
                  </from>
                  <to>
                    <xdr:col>0</xdr:col>
                    <xdr:colOff>800100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1" name="Check Box 33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40</xdr:row>
                    <xdr:rowOff>114300</xdr:rowOff>
                  </from>
                  <to>
                    <xdr:col>0</xdr:col>
                    <xdr:colOff>800100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2" name="Check Box 34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41</xdr:row>
                    <xdr:rowOff>114300</xdr:rowOff>
                  </from>
                  <to>
                    <xdr:col>0</xdr:col>
                    <xdr:colOff>800100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3" name="Check Box 35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42</xdr:row>
                    <xdr:rowOff>114300</xdr:rowOff>
                  </from>
                  <to>
                    <xdr:col>0</xdr:col>
                    <xdr:colOff>800100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4" name="Check Box 36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43</xdr:row>
                    <xdr:rowOff>114300</xdr:rowOff>
                  </from>
                  <to>
                    <xdr:col>0</xdr:col>
                    <xdr:colOff>800100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5" name="Check Box 37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44</xdr:row>
                    <xdr:rowOff>114300</xdr:rowOff>
                  </from>
                  <to>
                    <xdr:col>0</xdr:col>
                    <xdr:colOff>800100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6" name="Check Box 38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45</xdr:row>
                    <xdr:rowOff>114300</xdr:rowOff>
                  </from>
                  <to>
                    <xdr:col>0</xdr:col>
                    <xdr:colOff>800100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7" name="Check Box 39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46</xdr:row>
                    <xdr:rowOff>114300</xdr:rowOff>
                  </from>
                  <to>
                    <xdr:col>0</xdr:col>
                    <xdr:colOff>800100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38" name="Check Box 41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47</xdr:row>
                    <xdr:rowOff>114300</xdr:rowOff>
                  </from>
                  <to>
                    <xdr:col>0</xdr:col>
                    <xdr:colOff>800100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9" name="Check Box 42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48</xdr:row>
                    <xdr:rowOff>114300</xdr:rowOff>
                  </from>
                  <to>
                    <xdr:col>0</xdr:col>
                    <xdr:colOff>800100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0" name="Check Box 43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49</xdr:row>
                    <xdr:rowOff>114300</xdr:rowOff>
                  </from>
                  <to>
                    <xdr:col>0</xdr:col>
                    <xdr:colOff>800100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1" name="Check Box 44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50</xdr:row>
                    <xdr:rowOff>114300</xdr:rowOff>
                  </from>
                  <to>
                    <xdr:col>0</xdr:col>
                    <xdr:colOff>800100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2" name="Check Box 46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51</xdr:row>
                    <xdr:rowOff>114300</xdr:rowOff>
                  </from>
                  <to>
                    <xdr:col>0</xdr:col>
                    <xdr:colOff>800100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3" name="Check Box 47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52</xdr:row>
                    <xdr:rowOff>114300</xdr:rowOff>
                  </from>
                  <to>
                    <xdr:col>0</xdr:col>
                    <xdr:colOff>800100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4" name="Check Box 48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53</xdr:row>
                    <xdr:rowOff>114300</xdr:rowOff>
                  </from>
                  <to>
                    <xdr:col>0</xdr:col>
                    <xdr:colOff>800100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5" name="Check Box 49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54</xdr:row>
                    <xdr:rowOff>114300</xdr:rowOff>
                  </from>
                  <to>
                    <xdr:col>0</xdr:col>
                    <xdr:colOff>800100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6" name="Check Box 50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55</xdr:row>
                    <xdr:rowOff>114300</xdr:rowOff>
                  </from>
                  <to>
                    <xdr:col>0</xdr:col>
                    <xdr:colOff>800100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47" name="Check Box 51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56</xdr:row>
                    <xdr:rowOff>114300</xdr:rowOff>
                  </from>
                  <to>
                    <xdr:col>0</xdr:col>
                    <xdr:colOff>800100</xdr:colOff>
                    <xdr:row>58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K59"/>
  <sheetViews>
    <sheetView zoomScale="125" zoomScaleNormal="125" workbookViewId="0">
      <selection activeCell="C7" sqref="C7"/>
    </sheetView>
  </sheetViews>
  <sheetFormatPr defaultColWidth="18.28515625" defaultRowHeight="15.75" x14ac:dyDescent="0.25"/>
  <cols>
    <col min="1" max="1" width="20.7109375" style="8" customWidth="1"/>
    <col min="2" max="2" width="9.85546875" style="8" customWidth="1"/>
    <col min="3" max="3" width="10" style="13" customWidth="1"/>
    <col min="4" max="4" width="12.42578125" style="9" customWidth="1"/>
    <col min="5" max="5" width="19" style="9" customWidth="1"/>
    <col min="6" max="6" width="16.5703125" style="9" customWidth="1"/>
    <col min="7" max="7" width="12.85546875" style="8" customWidth="1"/>
    <col min="8" max="9" width="18.28515625" style="6" hidden="1" customWidth="1"/>
    <col min="10" max="10" width="18.28515625" style="8" hidden="1" customWidth="1"/>
    <col min="11" max="16384" width="18.28515625" style="8"/>
  </cols>
  <sheetData>
    <row r="1" spans="1:11" s="15" customFormat="1" ht="23.25" x14ac:dyDescent="0.25">
      <c r="A1" s="530" t="s">
        <v>3064</v>
      </c>
      <c r="B1" s="530"/>
      <c r="C1" s="530"/>
      <c r="D1" s="530"/>
      <c r="E1" s="530"/>
      <c r="F1" s="530"/>
      <c r="G1" s="530"/>
      <c r="H1" s="6"/>
      <c r="I1" s="328"/>
      <c r="J1" s="376"/>
    </row>
    <row r="2" spans="1:11" s="4" customFormat="1" ht="6.75" customHeight="1" thickBot="1" x14ac:dyDescent="0.3">
      <c r="C2" s="14"/>
      <c r="D2" s="5"/>
      <c r="E2" s="5"/>
      <c r="F2" s="5"/>
      <c r="H2" s="6"/>
      <c r="I2" s="328"/>
      <c r="J2" s="377"/>
    </row>
    <row r="3" spans="1:11" s="6" customFormat="1" ht="15.75" customHeight="1" thickBot="1" x14ac:dyDescent="0.3">
      <c r="A3" s="603" t="s">
        <v>45</v>
      </c>
      <c r="B3" s="604"/>
      <c r="C3" s="585"/>
      <c r="D3" s="7"/>
      <c r="E3" s="615" t="s">
        <v>3062</v>
      </c>
      <c r="F3" s="616"/>
      <c r="G3" s="281"/>
      <c r="I3" s="328">
        <v>57</v>
      </c>
      <c r="J3" s="378" t="b">
        <v>0</v>
      </c>
    </row>
    <row r="4" spans="1:11" s="6" customFormat="1" ht="15" customHeight="1" thickBot="1" x14ac:dyDescent="0.3">
      <c r="A4" s="605" t="s">
        <v>3065</v>
      </c>
      <c r="B4" s="606"/>
      <c r="C4" s="74" t="str">
        <f>IF('Basic Calculator'!K19&lt;&gt;"",'Basic Calculator'!K19,"")</f>
        <v/>
      </c>
      <c r="D4" s="7"/>
      <c r="E4" s="372" t="s">
        <v>3067</v>
      </c>
      <c r="F4" s="382">
        <f>'Basic Calculator'!J26</f>
        <v>0</v>
      </c>
      <c r="I4" s="328">
        <v>58</v>
      </c>
      <c r="J4" s="378" t="b">
        <v>0</v>
      </c>
    </row>
    <row r="5" spans="1:11" s="6" customFormat="1" ht="12.75" x14ac:dyDescent="0.25">
      <c r="A5" s="607" t="s">
        <v>3066</v>
      </c>
      <c r="B5" s="608"/>
      <c r="C5" s="357" t="str">
        <f>IF('Basic Calculator'!K28&lt;&gt;"",'Basic Calculator'!K28,"")</f>
        <v/>
      </c>
      <c r="D5" s="16"/>
      <c r="E5" s="617" t="s">
        <v>3063</v>
      </c>
      <c r="F5" s="373"/>
      <c r="G5" s="124"/>
      <c r="I5" s="328">
        <v>59</v>
      </c>
      <c r="J5" s="378" t="b">
        <v>0</v>
      </c>
    </row>
    <row r="6" spans="1:11" s="6" customFormat="1" ht="12.75" customHeight="1" thickBot="1" x14ac:dyDescent="0.3">
      <c r="A6" s="607" t="s">
        <v>2789</v>
      </c>
      <c r="B6" s="608"/>
      <c r="C6" s="402" t="str">
        <f ca="1">IF('TSP Annual Balance After Retire'!C4&lt;&gt;"",'TSP Annual Balance After Retire'!D14+'TSP Annual Balance After Retire'!E14,"")</f>
        <v/>
      </c>
      <c r="D6" s="7"/>
      <c r="E6" s="618"/>
      <c r="F6" s="374"/>
      <c r="G6" s="124"/>
      <c r="I6" s="328">
        <v>60</v>
      </c>
      <c r="J6" s="378" t="b">
        <v>0</v>
      </c>
    </row>
    <row r="7" spans="1:11" s="6" customFormat="1" ht="12" customHeight="1" thickBot="1" x14ac:dyDescent="0.3">
      <c r="A7" s="609" t="s">
        <v>2792</v>
      </c>
      <c r="B7" s="610"/>
      <c r="C7" s="403"/>
      <c r="D7" s="611" t="str">
        <f>IF(AND(C4&lt;&gt;"",C7=""),"&lt;---- Enter Age to Begin Full Social Security Payments",IF(AND(C7&lt;&gt;"",C7&lt;62),"&lt;---- CAN'T RECEIVE Social Security benefits before age 62",""))</f>
        <v/>
      </c>
      <c r="E7" s="612"/>
      <c r="F7" s="612"/>
      <c r="G7" s="612"/>
      <c r="I7" s="328"/>
      <c r="J7" s="328"/>
    </row>
    <row r="8" spans="1:11" s="6" customFormat="1" ht="13.5" thickBot="1" x14ac:dyDescent="0.3">
      <c r="A8" s="613" t="str">
        <f>IF(C8&lt;&gt;"",CONCATENATE("Monthly Social Security Benefit"," at age ",C7),"")</f>
        <v/>
      </c>
      <c r="B8" s="614"/>
      <c r="C8" s="358"/>
      <c r="D8" s="611" t="str">
        <f>IF(C7&gt;62,CONCATENATE("&lt;---- Enter your Monthly Social Security Benefit Amount"," at age ",C7),"")</f>
        <v/>
      </c>
      <c r="E8" s="612"/>
      <c r="F8" s="612"/>
      <c r="G8" s="612"/>
      <c r="I8" s="328"/>
      <c r="J8" s="328"/>
      <c r="K8" s="224" t="s">
        <v>5495</v>
      </c>
    </row>
    <row r="9" spans="1:11" s="6" customFormat="1" ht="12.75" x14ac:dyDescent="0.25">
      <c r="C9" s="209"/>
      <c r="D9" s="209"/>
      <c r="E9" s="209"/>
      <c r="F9" s="209"/>
      <c r="G9" s="7"/>
      <c r="I9" s="328"/>
      <c r="J9" s="328"/>
    </row>
    <row r="10" spans="1:11" s="6" customFormat="1" ht="12.75" x14ac:dyDescent="0.25">
      <c r="C10" s="17"/>
      <c r="D10" s="17"/>
      <c r="E10" s="17"/>
      <c r="F10" s="17"/>
    </row>
    <row r="11" spans="1:11" s="6" customFormat="1" ht="6.75" customHeight="1" thickBot="1" x14ac:dyDescent="0.3">
      <c r="C11" s="18"/>
      <c r="D11" s="7"/>
      <c r="E11" s="7"/>
      <c r="F11" s="7"/>
    </row>
    <row r="12" spans="1:11" s="6" customFormat="1" ht="15.75" customHeight="1" thickBot="1" x14ac:dyDescent="0.3">
      <c r="A12" s="599" t="s">
        <v>4056</v>
      </c>
      <c r="B12" s="601" t="s">
        <v>4057</v>
      </c>
      <c r="C12" s="572" t="s">
        <v>2791</v>
      </c>
      <c r="D12" s="572"/>
      <c r="E12" s="572"/>
      <c r="F12" s="572"/>
      <c r="G12" s="505"/>
    </row>
    <row r="13" spans="1:11" s="19" customFormat="1" ht="39" customHeight="1" thickBot="1" x14ac:dyDescent="0.3">
      <c r="A13" s="600"/>
      <c r="B13" s="602"/>
      <c r="C13" s="115" t="s">
        <v>43</v>
      </c>
      <c r="D13" s="92" t="s">
        <v>2787</v>
      </c>
      <c r="E13" s="290" t="s">
        <v>2793</v>
      </c>
      <c r="F13" s="92" t="s">
        <v>2788</v>
      </c>
      <c r="G13" s="375" t="s">
        <v>2790</v>
      </c>
      <c r="H13" s="19" t="s">
        <v>4053</v>
      </c>
      <c r="I13" s="19" t="s">
        <v>4054</v>
      </c>
    </row>
    <row r="14" spans="1:11" s="6" customFormat="1" ht="12.75" x14ac:dyDescent="0.25">
      <c r="A14" s="401" t="s">
        <v>4055</v>
      </c>
      <c r="B14" s="118"/>
      <c r="C14" s="116" t="str">
        <f>IF('Basic Calculator'!J7&lt;&gt;"",'Basic Calculator'!J7,"")</f>
        <v/>
      </c>
      <c r="D14" s="20" t="str">
        <f>IF(C4&lt;&gt;"",C4,"")</f>
        <v/>
      </c>
      <c r="E14" s="248" t="str">
        <f>IF(C14&lt;&gt;"",IF(C7=C14,IF(C14=62,'Basic Calculator'!J23*12,IF(C14&gt;62,C8*12,IF(C14&lt;&gt;57,C5,('Basic Calculator'!J23*'Basic Calculator'!J24)*12))),IF(C14&lt;62,('Basic Calculator'!J23*'Basic Calculator'!J24)*12,0)),"")</f>
        <v/>
      </c>
      <c r="F14" s="94" t="str">
        <f ca="1">IF('TSP Annual Balance After Retire'!C4&lt;&gt;"",'TSP Annual Balance After Retire'!D14+'TSP Annual Balance After Retire'!E14,"")</f>
        <v/>
      </c>
      <c r="G14" s="10" t="str">
        <f>IF(C4&lt;&gt;"",SUM(D14:F14),"")</f>
        <v/>
      </c>
      <c r="H14" s="124"/>
      <c r="J14" s="328"/>
    </row>
    <row r="15" spans="1:11" s="6" customFormat="1" ht="12.75" x14ac:dyDescent="0.25">
      <c r="A15" s="121"/>
      <c r="B15" s="119"/>
      <c r="C15" s="146" t="str">
        <f>IF(C14&lt;&gt;"",C14+1,"")</f>
        <v/>
      </c>
      <c r="D15" s="11" t="str">
        <f>IF(C15&lt;&gt;"",IF(H15,D14*(1+B15),D14),"")</f>
        <v/>
      </c>
      <c r="E15" s="11" t="str">
        <f>IF(AND(I15,C15&gt;$C$7),E14+(E14*B15),IF(AND(C15&gt;=58,C15&lt;=61),IF(VLOOKUP(C15-1,$I$3:$J$6,2,FALSE)=TRUE,(('Basic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Calculator'!$J$26-22320)/2))),IF(AND($E$14&lt;&gt;"",$C$7&lt;&gt;""),IF(C15&lt;62,(('Basic Calculator'!$J$23*'Basic Calculator'!$J$24)*12),IF(C15=62,'Basic Calculator'!$J$23*12,IF(I15,E14+(E14*B15),$C$8*12))),IF(AND($E$14&lt;&gt;"",C15&lt;62),$E$14,""))),IF(AND($E$14&lt;&gt;"",$C$7&lt;&gt;""),IF(C15&lt;62,(('Basic Calculator'!$J$23*'Basic Calculator'!$J$24)*12),IF(C15&gt;=$C$7,IF($C$7=62,'Basic Calculator'!$J$23*12,$C$8*12),0)),IF(AND($E$14&lt;&gt;"",C15&lt;62),$E$14,""))))</f>
        <v/>
      </c>
      <c r="F15" s="11" t="str">
        <f ca="1">IF(F14&lt;&gt;"",'TSP Annual Balance After Retire'!D15+'TSP Annual Balance After Retire'!E15,"")</f>
        <v/>
      </c>
      <c r="G15" s="248" t="str">
        <f>IF(G14&lt;&gt;"",SUM(D15:F15),"")</f>
        <v/>
      </c>
      <c r="H15" s="124" t="b">
        <v>0</v>
      </c>
      <c r="I15" s="6" t="b">
        <f>IF(C15&gt;$C$7,TRUE,FALSE)</f>
        <v>0</v>
      </c>
    </row>
    <row r="16" spans="1:11" s="6" customFormat="1" ht="12.75" x14ac:dyDescent="0.25">
      <c r="A16" s="121"/>
      <c r="B16" s="119"/>
      <c r="C16" s="146" t="str">
        <f t="shared" ref="C16:C58" si="0">IF(C15&lt;&gt;"",C15+1,"")</f>
        <v/>
      </c>
      <c r="D16" s="11" t="str">
        <f t="shared" ref="D16:D58" si="1">IF(C16&lt;&gt;"",IF(H16,D15*(1+B16),D15),"")</f>
        <v/>
      </c>
      <c r="E16" s="11" t="str">
        <f>IF(AND(I16,C16&gt;$C$7),E15+(E15*B16),IF(AND(C16&gt;=58,C16&lt;=61),IF(VLOOKUP(C16-1,$I$3:$J$6,2,FALSE)=TRUE,(('Basic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Calculator'!$J$26-22320)/2))),IF(AND($E$14&lt;&gt;"",$C$7&lt;&gt;""),IF(C16&lt;62,(('Basic Calculator'!$J$23*'Basic Calculator'!$J$24)*12),IF(C16=62,'Basic Calculator'!$J$23*12,IF(I16,E15+(E15*B16),$C$8*12))),IF(AND($E$14&lt;&gt;"",C16&lt;62),$E$14,""))),IF(AND($E$14&lt;&gt;"",$C$7&lt;&gt;""),IF(C16&lt;62,(('Basic Calculator'!$J$23*'Basic Calculator'!$J$24)*12),IF(C16&gt;=$C$7,IF($C$7=62,'Basic Calculator'!$J$23*12,$C$8*12),0)),IF(AND($E$14&lt;&gt;"",C16&lt;62),$E$14,""))))</f>
        <v/>
      </c>
      <c r="F16" s="11" t="str">
        <f ca="1">IF(F15&lt;&gt;"",'TSP Annual Balance After Retire'!D16+'TSP Annual Balance After Retire'!E16,"")</f>
        <v/>
      </c>
      <c r="G16" s="248" t="str">
        <f t="shared" ref="G16:G58" si="2">IF(G15&lt;&gt;"",SUM(D16:F16),"")</f>
        <v/>
      </c>
      <c r="H16" s="124" t="b">
        <v>0</v>
      </c>
      <c r="I16" s="6" t="b">
        <f t="shared" ref="I16:I58" si="3">IF(C16&gt;$C$7,TRUE,FALSE)</f>
        <v>0</v>
      </c>
    </row>
    <row r="17" spans="1:9" s="6" customFormat="1" ht="12.75" x14ac:dyDescent="0.25">
      <c r="A17" s="121"/>
      <c r="B17" s="119"/>
      <c r="C17" s="146" t="str">
        <f t="shared" si="0"/>
        <v/>
      </c>
      <c r="D17" s="11" t="str">
        <f t="shared" si="1"/>
        <v/>
      </c>
      <c r="E17" s="11" t="str">
        <f>IF(AND(I17,C17&gt;$C$7),E16+(E16*B17),IF(AND(C17&gt;=58,C17&lt;=61),IF(VLOOKUP(C17-1,$I$3:$J$6,2,FALSE)=TRUE,(('Basic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Calculator'!$J$26-22320)/2))),IF(AND($E$14&lt;&gt;"",$C$7&lt;&gt;""),IF(C17&lt;62,(('Basic Calculator'!$J$23*'Basic Calculator'!$J$24)*12),IF(C17=62,'Basic Calculator'!$J$23*12,IF(I17,E16+(E16*B17),$C$8*12))),IF(AND($E$14&lt;&gt;"",C17&lt;62),$E$14,""))),IF(AND($E$14&lt;&gt;"",$C$7&lt;&gt;""),IF(C17&lt;62,(('Basic Calculator'!$J$23*'Basic Calculator'!$J$24)*12),IF(C17&gt;=$C$7,IF($C$7=62,'Basic Calculator'!$J$23*12,$C$8*12),0)),IF(AND($E$14&lt;&gt;"",C17&lt;62),$E$14,""))))</f>
        <v/>
      </c>
      <c r="F17" s="11" t="str">
        <f ca="1">IF(F16&lt;&gt;"",'TSP Annual Balance After Retire'!D17+'TSP Annual Balance After Retire'!E17,"")</f>
        <v/>
      </c>
      <c r="G17" s="248" t="str">
        <f t="shared" si="2"/>
        <v/>
      </c>
      <c r="H17" s="124" t="b">
        <v>0</v>
      </c>
      <c r="I17" s="6" t="b">
        <f t="shared" si="3"/>
        <v>0</v>
      </c>
    </row>
    <row r="18" spans="1:9" s="6" customFormat="1" ht="12.75" x14ac:dyDescent="0.25">
      <c r="A18" s="121"/>
      <c r="B18" s="119"/>
      <c r="C18" s="146" t="str">
        <f t="shared" si="0"/>
        <v/>
      </c>
      <c r="D18" s="11" t="str">
        <f t="shared" si="1"/>
        <v/>
      </c>
      <c r="E18" s="11" t="str">
        <f>IF(AND(I18,C18&gt;$C$7),E17+(E17*B18),IF(AND(C18&gt;=58,C18&lt;=61),IF(VLOOKUP(C18-1,$I$3:$J$6,2,FALSE)=TRUE,(('Basic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Calculator'!$J$26-22320)/2))),IF(AND($E$14&lt;&gt;"",$C$7&lt;&gt;""),IF(C18&lt;62,(('Basic Calculator'!$J$23*'Basic Calculator'!$J$24)*12),IF(C18=62,'Basic Calculator'!$J$23*12,IF(I18,E17+(E17*B18),$C$8*12))),IF(AND($E$14&lt;&gt;"",C18&lt;62),$E$14,""))),IF(AND($E$14&lt;&gt;"",$C$7&lt;&gt;""),IF(C18&lt;62,(('Basic Calculator'!$J$23*'Basic Calculator'!$J$24)*12),IF(C18&gt;=$C$7,IF($C$7=62,'Basic Calculator'!$J$23*12,$C$8*12),0)),IF(AND($E$14&lt;&gt;"",C18&lt;62),$E$14,""))))</f>
        <v/>
      </c>
      <c r="F18" s="11" t="str">
        <f ca="1">IF(F17&lt;&gt;"",'TSP Annual Balance After Retire'!D18+'TSP Annual Balance After Retire'!E18,"")</f>
        <v/>
      </c>
      <c r="G18" s="248" t="str">
        <f t="shared" si="2"/>
        <v/>
      </c>
      <c r="H18" s="124" t="b">
        <v>0</v>
      </c>
      <c r="I18" s="6" t="b">
        <f t="shared" si="3"/>
        <v>0</v>
      </c>
    </row>
    <row r="19" spans="1:9" s="6" customFormat="1" ht="12.75" x14ac:dyDescent="0.25">
      <c r="A19" s="121"/>
      <c r="B19" s="119"/>
      <c r="C19" s="146" t="str">
        <f t="shared" si="0"/>
        <v/>
      </c>
      <c r="D19" s="11" t="str">
        <f t="shared" si="1"/>
        <v/>
      </c>
      <c r="E19" s="11" t="str">
        <f>IF(AND(I19,C19&gt;$C$7),E18+(E18*B19),IF(AND(C19&gt;=58,C19&lt;=61),IF(VLOOKUP(C19-1,$I$3:$J$6,2,FALSE)=TRUE,(('Basic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Calculator'!$J$26-22320)/2))),IF(AND($E$14&lt;&gt;"",$C$7&lt;&gt;""),IF(C19&lt;62,(('Basic Calculator'!$J$23*'Basic Calculator'!$J$24)*12),IF(C19=62,'Basic Calculator'!$J$23*12,IF(I19,E18+(E18*B19),$C$8*12))),IF(AND($E$14&lt;&gt;"",C19&lt;62),$E$14,""))),IF(AND($E$14&lt;&gt;"",$C$7&lt;&gt;""),IF(C19&lt;62,(('Basic Calculator'!$J$23*'Basic Calculator'!$J$24)*12),IF(C19&gt;=$C$7,IF($C$7=62,'Basic Calculator'!$J$23*12,$C$8*12),0)),IF(AND($E$14&lt;&gt;"",C19&lt;62),$E$14,""))))</f>
        <v/>
      </c>
      <c r="F19" s="11" t="str">
        <f ca="1">IF(F18&lt;&gt;"",'TSP Annual Balance After Retire'!D19+'TSP Annual Balance After Retire'!E19,"")</f>
        <v/>
      </c>
      <c r="G19" s="248" t="str">
        <f t="shared" si="2"/>
        <v/>
      </c>
      <c r="H19" s="124" t="b">
        <v>0</v>
      </c>
      <c r="I19" s="6" t="b">
        <f t="shared" si="3"/>
        <v>0</v>
      </c>
    </row>
    <row r="20" spans="1:9" s="6" customFormat="1" ht="12.75" x14ac:dyDescent="0.25">
      <c r="A20" s="121"/>
      <c r="B20" s="119"/>
      <c r="C20" s="146" t="str">
        <f t="shared" si="0"/>
        <v/>
      </c>
      <c r="D20" s="11" t="str">
        <f t="shared" si="1"/>
        <v/>
      </c>
      <c r="E20" s="11" t="str">
        <f>IF(AND(I20,C20&gt;$C$7),E19+(E19*B20),IF(AND(C20&gt;=58,C20&lt;=61),IF(VLOOKUP(C20-1,$I$3:$J$6,2,FALSE)=TRUE,(('Basic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Calculator'!$J$26-22320)/2))),IF(AND($E$14&lt;&gt;"",$C$7&lt;&gt;""),IF(C20&lt;62,(('Basic Calculator'!$J$23*'Basic Calculator'!$J$24)*12),IF(C20=62,'Basic Calculator'!$J$23*12,IF(I20,E19+(E19*B20),$C$8*12))),IF(AND($E$14&lt;&gt;"",C20&lt;62),$E$14,""))),IF(AND($E$14&lt;&gt;"",$C$7&lt;&gt;""),IF(C20&lt;62,(('Basic Calculator'!$J$23*'Basic Calculator'!$J$24)*12),IF(C20&gt;=$C$7,IF($C$7=62,'Basic Calculator'!$J$23*12,$C$8*12),0)),IF(AND($E$14&lt;&gt;"",C20&lt;62),$E$14,""))))</f>
        <v/>
      </c>
      <c r="F20" s="11" t="str">
        <f ca="1">IF(F19&lt;&gt;"",'TSP Annual Balance After Retire'!D20+'TSP Annual Balance After Retire'!E20,"")</f>
        <v/>
      </c>
      <c r="G20" s="248" t="str">
        <f t="shared" si="2"/>
        <v/>
      </c>
      <c r="H20" s="124" t="b">
        <v>0</v>
      </c>
      <c r="I20" s="6" t="b">
        <f t="shared" si="3"/>
        <v>0</v>
      </c>
    </row>
    <row r="21" spans="1:9" s="6" customFormat="1" ht="12.75" x14ac:dyDescent="0.25">
      <c r="A21" s="121"/>
      <c r="B21" s="119"/>
      <c r="C21" s="146" t="str">
        <f t="shared" si="0"/>
        <v/>
      </c>
      <c r="D21" s="11" t="str">
        <f t="shared" si="1"/>
        <v/>
      </c>
      <c r="E21" s="11" t="str">
        <f>IF(AND(I21,C21&gt;$C$7),E20+(E20*B21),IF(AND(C21&gt;=58,C21&lt;=61),IF(VLOOKUP(C21-1,$I$3:$J$6,2,FALSE)=TRUE,(('Basic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Calculator'!$J$26-22320)/2))),IF(AND($E$14&lt;&gt;"",$C$7&lt;&gt;""),IF(C21&lt;62,(('Basic Calculator'!$J$23*'Basic Calculator'!$J$24)*12),IF(C21=62,'Basic Calculator'!$J$23*12,IF(I21,E20+(E20*B21),$C$8*12))),IF(AND($E$14&lt;&gt;"",C21&lt;62),$E$14,""))),IF(AND($E$14&lt;&gt;"",$C$7&lt;&gt;""),IF(C21&lt;62,(('Basic Calculator'!$J$23*'Basic Calculator'!$J$24)*12),IF(C21&gt;=$C$7,IF($C$7=62,'Basic Calculator'!$J$23*12,$C$8*12),0)),IF(AND($E$14&lt;&gt;"",C21&lt;62),$E$14,""))))</f>
        <v/>
      </c>
      <c r="F21" s="11" t="str">
        <f ca="1">IF(F20&lt;&gt;"",'TSP Annual Balance After Retire'!D21+'TSP Annual Balance After Retire'!E21,"")</f>
        <v/>
      </c>
      <c r="G21" s="248" t="str">
        <f t="shared" si="2"/>
        <v/>
      </c>
      <c r="H21" s="124" t="b">
        <v>0</v>
      </c>
      <c r="I21" s="6" t="b">
        <f t="shared" si="3"/>
        <v>0</v>
      </c>
    </row>
    <row r="22" spans="1:9" s="6" customFormat="1" ht="12.75" x14ac:dyDescent="0.25">
      <c r="A22" s="121"/>
      <c r="B22" s="119"/>
      <c r="C22" s="146" t="str">
        <f t="shared" si="0"/>
        <v/>
      </c>
      <c r="D22" s="11" t="str">
        <f t="shared" si="1"/>
        <v/>
      </c>
      <c r="E22" s="11" t="str">
        <f>IF(AND(I22,C22&gt;$C$7),E21+(E21*B22),IF(AND(C22&gt;=58,C22&lt;=61),IF(VLOOKUP(C22-1,$I$3:$J$6,2,FALSE)=TRUE,(('Basic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Calculator'!$J$26-22320)/2))),IF(AND($E$14&lt;&gt;"",$C$7&lt;&gt;""),IF(C22&lt;62,(('Basic Calculator'!$J$23*'Basic Calculator'!$J$24)*12),IF(C22=62,'Basic Calculator'!$J$23*12,IF(I22,E21+(E21*B22),$C$8*12))),IF(AND($E$14&lt;&gt;"",C22&lt;62),$E$14,""))),IF(AND($E$14&lt;&gt;"",$C$7&lt;&gt;""),IF(C22&lt;62,(('Basic Calculator'!$J$23*'Basic Calculator'!$J$24)*12),IF(C22&gt;=$C$7,IF($C$7=62,'Basic Calculator'!$J$23*12,$C$8*12),0)),IF(AND($E$14&lt;&gt;"",C22&lt;62),$E$14,""))))</f>
        <v/>
      </c>
      <c r="F22" s="11" t="str">
        <f ca="1">IF(F21&lt;&gt;"",'TSP Annual Balance After Retire'!D22+'TSP Annual Balance After Retire'!E22,"")</f>
        <v/>
      </c>
      <c r="G22" s="248" t="str">
        <f t="shared" si="2"/>
        <v/>
      </c>
      <c r="H22" s="124" t="b">
        <v>0</v>
      </c>
      <c r="I22" s="6" t="b">
        <f t="shared" si="3"/>
        <v>0</v>
      </c>
    </row>
    <row r="23" spans="1:9" s="6" customFormat="1" ht="12.75" x14ac:dyDescent="0.25">
      <c r="A23" s="121"/>
      <c r="B23" s="119"/>
      <c r="C23" s="146" t="str">
        <f t="shared" si="0"/>
        <v/>
      </c>
      <c r="D23" s="11" t="str">
        <f t="shared" si="1"/>
        <v/>
      </c>
      <c r="E23" s="11" t="str">
        <f>IF(AND(I23,C23&gt;$C$7),E22+(E22*B23),IF(AND(C23&gt;=58,C23&lt;=61),IF(VLOOKUP(C23-1,$I$3:$J$6,2,FALSE)=TRUE,(('Basic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Calculator'!$J$26-22320)/2))),IF(AND($E$14&lt;&gt;"",$C$7&lt;&gt;""),IF(C23&lt;62,(('Basic Calculator'!$J$23*'Basic Calculator'!$J$24)*12),IF(C23=62,'Basic Calculator'!$J$23*12,IF(I23,E22+(E22*B23),$C$8*12))),IF(AND($E$14&lt;&gt;"",C23&lt;62),$E$14,""))),IF(AND($E$14&lt;&gt;"",$C$7&lt;&gt;""),IF(C23&lt;62,(('Basic Calculator'!$J$23*'Basic Calculator'!$J$24)*12),IF(C23&gt;=$C$7,IF($C$7=62,'Basic Calculator'!$J$23*12,$C$8*12),0)),IF(AND($E$14&lt;&gt;"",C23&lt;62),$E$14,""))))</f>
        <v/>
      </c>
      <c r="F23" s="11" t="str">
        <f ca="1">IF(F22&lt;&gt;"",'TSP Annual Balance After Retire'!D23+'TSP Annual Balance After Retire'!E23,"")</f>
        <v/>
      </c>
      <c r="G23" s="248" t="str">
        <f t="shared" si="2"/>
        <v/>
      </c>
      <c r="H23" s="124" t="b">
        <v>0</v>
      </c>
      <c r="I23" s="6" t="b">
        <f t="shared" si="3"/>
        <v>0</v>
      </c>
    </row>
    <row r="24" spans="1:9" s="6" customFormat="1" ht="12.75" x14ac:dyDescent="0.25">
      <c r="A24" s="121"/>
      <c r="B24" s="119"/>
      <c r="C24" s="146" t="str">
        <f t="shared" si="0"/>
        <v/>
      </c>
      <c r="D24" s="11" t="str">
        <f t="shared" si="1"/>
        <v/>
      </c>
      <c r="E24" s="11" t="str">
        <f>IF(AND(I24,C24&gt;$C$7),E23+(E23*B24),IF(AND(C24&gt;=58,C24&lt;=61),IF(VLOOKUP(C24-1,$I$3:$J$6,2,FALSE)=TRUE,(('Basic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Calculator'!$J$26-22320)/2))),IF(AND($E$14&lt;&gt;"",$C$7&lt;&gt;""),IF(C24&lt;62,(('Basic Calculator'!$J$23*'Basic Calculator'!$J$24)*12),IF(C24=62,'Basic Calculator'!$J$23*12,IF(I24,E23+(E23*B24),$C$8*12))),IF(AND($E$14&lt;&gt;"",C24&lt;62),$E$14,""))),IF(AND($E$14&lt;&gt;"",$C$7&lt;&gt;""),IF(C24&lt;62,(('Basic Calculator'!$J$23*'Basic Calculator'!$J$24)*12),IF(C24&gt;=$C$7,IF($C$7=62,'Basic Calculator'!$J$23*12,$C$8*12),0)),IF(AND($E$14&lt;&gt;"",C24&lt;62),$E$14,""))))</f>
        <v/>
      </c>
      <c r="F24" s="11" t="str">
        <f ca="1">IF(F23&lt;&gt;"",'TSP Annual Balance After Retire'!D24+'TSP Annual Balance After Retire'!E24,"")</f>
        <v/>
      </c>
      <c r="G24" s="248" t="str">
        <f t="shared" si="2"/>
        <v/>
      </c>
      <c r="H24" s="124" t="b">
        <v>0</v>
      </c>
      <c r="I24" s="6" t="b">
        <f t="shared" si="3"/>
        <v>0</v>
      </c>
    </row>
    <row r="25" spans="1:9" s="6" customFormat="1" ht="12.75" x14ac:dyDescent="0.25">
      <c r="A25" s="121"/>
      <c r="B25" s="119"/>
      <c r="C25" s="146" t="str">
        <f t="shared" si="0"/>
        <v/>
      </c>
      <c r="D25" s="11" t="str">
        <f t="shared" si="1"/>
        <v/>
      </c>
      <c r="E25" s="11" t="str">
        <f>IF(AND(I25,C25&gt;$C$7),E24+(E24*B25),IF(AND(C25&gt;=58,C25&lt;=61),IF(VLOOKUP(C25-1,$I$3:$J$6,2,FALSE)=TRUE,(('Basic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Calculator'!$J$26-22320)/2))),IF(AND($E$14&lt;&gt;"",$C$7&lt;&gt;""),IF(C25&lt;62,(('Basic Calculator'!$J$23*'Basic Calculator'!$J$24)*12),IF(C25=62,'Basic Calculator'!$J$23*12,IF(I25,E24+(E24*B25),$C$8*12))),IF(AND($E$14&lt;&gt;"",C25&lt;62),$E$14,""))),IF(AND($E$14&lt;&gt;"",$C$7&lt;&gt;""),IF(C25&lt;62,(('Basic Calculator'!$J$23*'Basic Calculator'!$J$24)*12),IF(C25&gt;=$C$7,IF($C$7=62,'Basic Calculator'!$J$23*12,$C$8*12),0)),IF(AND($E$14&lt;&gt;"",C25&lt;62),$E$14,""))))</f>
        <v/>
      </c>
      <c r="F25" s="11" t="str">
        <f ca="1">IF(F24&lt;&gt;"",'TSP Annual Balance After Retire'!D25+'TSP Annual Balance After Retire'!E25,"")</f>
        <v/>
      </c>
      <c r="G25" s="248" t="str">
        <f t="shared" si="2"/>
        <v/>
      </c>
      <c r="H25" s="124" t="b">
        <v>0</v>
      </c>
      <c r="I25" s="6" t="b">
        <f t="shared" si="3"/>
        <v>0</v>
      </c>
    </row>
    <row r="26" spans="1:9" s="6" customFormat="1" ht="12.75" x14ac:dyDescent="0.25">
      <c r="A26" s="121"/>
      <c r="B26" s="119"/>
      <c r="C26" s="146" t="str">
        <f t="shared" si="0"/>
        <v/>
      </c>
      <c r="D26" s="11" t="str">
        <f t="shared" si="1"/>
        <v/>
      </c>
      <c r="E26" s="11" t="str">
        <f>IF(AND(I26,C26&gt;$C$7),E25+(E25*B26),IF(AND(C26&gt;=58,C26&lt;=61),IF(VLOOKUP(C26-1,$I$3:$J$6,2,FALSE)=TRUE,(('Basic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Calculator'!$J$26-22320)/2))),IF(AND($E$14&lt;&gt;"",$C$7&lt;&gt;""),IF(C26&lt;62,(('Basic Calculator'!$J$23*'Basic Calculator'!$J$24)*12),IF(C26=62,'Basic Calculator'!$J$23*12,IF(I26,E25+(E25*B26),$C$8*12))),IF(AND($E$14&lt;&gt;"",C26&lt;62),$E$14,""))),IF(AND($E$14&lt;&gt;"",$C$7&lt;&gt;""),IF(C26&lt;62,(('Basic Calculator'!$J$23*'Basic Calculator'!$J$24)*12),IF(C26&gt;=$C$7,IF($C$7=62,'Basic Calculator'!$J$23*12,$C$8*12),0)),IF(AND($E$14&lt;&gt;"",C26&lt;62),$E$14,""))))</f>
        <v/>
      </c>
      <c r="F26" s="11" t="str">
        <f ca="1">IF(F25&lt;&gt;"",'TSP Annual Balance After Retire'!D26+'TSP Annual Balance After Retire'!E26,"")</f>
        <v/>
      </c>
      <c r="G26" s="248" t="str">
        <f t="shared" si="2"/>
        <v/>
      </c>
      <c r="H26" s="124" t="b">
        <v>0</v>
      </c>
      <c r="I26" s="6" t="b">
        <f t="shared" si="3"/>
        <v>0</v>
      </c>
    </row>
    <row r="27" spans="1:9" s="6" customFormat="1" ht="12.75" x14ac:dyDescent="0.25">
      <c r="A27" s="121"/>
      <c r="B27" s="119"/>
      <c r="C27" s="146" t="str">
        <f t="shared" si="0"/>
        <v/>
      </c>
      <c r="D27" s="11" t="str">
        <f t="shared" si="1"/>
        <v/>
      </c>
      <c r="E27" s="11" t="str">
        <f>IF(AND(I27,C27&gt;$C$7),E26+(E26*B27),IF(AND(C27&gt;=58,C27&lt;=61),IF(VLOOKUP(C27-1,$I$3:$J$6,2,FALSE)=TRUE,(('Basic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Calculator'!$J$26-22320)/2))),IF(AND($E$14&lt;&gt;"",$C$7&lt;&gt;""),IF(C27&lt;62,(('Basic Calculator'!$J$23*'Basic Calculator'!$J$24)*12),IF(C27=62,'Basic Calculator'!$J$23*12,IF(I27,E26+(E26*B27),$C$8*12))),IF(AND($E$14&lt;&gt;"",C27&lt;62),$E$14,""))),IF(AND($E$14&lt;&gt;"",$C$7&lt;&gt;""),IF(C27&lt;62,(('Basic Calculator'!$J$23*'Basic Calculator'!$J$24)*12),IF(C27&gt;=$C$7,IF($C$7=62,'Basic Calculator'!$J$23*12,$C$8*12),0)),IF(AND($E$14&lt;&gt;"",C27&lt;62),$E$14,""))))</f>
        <v/>
      </c>
      <c r="F27" s="11" t="str">
        <f ca="1">IF(F26&lt;&gt;"",'TSP Annual Balance After Retire'!D27+'TSP Annual Balance After Retire'!E27,"")</f>
        <v/>
      </c>
      <c r="G27" s="248" t="str">
        <f t="shared" si="2"/>
        <v/>
      </c>
      <c r="H27" s="124" t="b">
        <v>0</v>
      </c>
      <c r="I27" s="6" t="b">
        <f t="shared" si="3"/>
        <v>0</v>
      </c>
    </row>
    <row r="28" spans="1:9" s="6" customFormat="1" ht="12.75" x14ac:dyDescent="0.25">
      <c r="A28" s="121"/>
      <c r="B28" s="119"/>
      <c r="C28" s="146" t="str">
        <f t="shared" si="0"/>
        <v/>
      </c>
      <c r="D28" s="11" t="str">
        <f t="shared" si="1"/>
        <v/>
      </c>
      <c r="E28" s="11" t="str">
        <f>IF(AND(I28,C28&gt;$C$7),E27+(E27*B28),IF(AND(C28&gt;=58,C28&lt;=61),IF(VLOOKUP(C28-1,$I$3:$J$6,2,FALSE)=TRUE,(('Basic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Calculator'!$J$26-22320)/2))),IF(AND($E$14&lt;&gt;"",$C$7&lt;&gt;""),IF(C28&lt;62,(('Basic Calculator'!$J$23*'Basic Calculator'!$J$24)*12),IF(C28=62,'Basic Calculator'!$J$23*12,IF(I28,E27+(E27*B28),$C$8*12))),IF(AND($E$14&lt;&gt;"",C28&lt;62),$E$14,""))),IF(AND($E$14&lt;&gt;"",$C$7&lt;&gt;""),IF(C28&lt;62,(('Basic Calculator'!$J$23*'Basic Calculator'!$J$24)*12),IF(C28&gt;=$C$7,IF($C$7=62,'Basic Calculator'!$J$23*12,$C$8*12),0)),IF(AND($E$14&lt;&gt;"",C28&lt;62),$E$14,""))))</f>
        <v/>
      </c>
      <c r="F28" s="11" t="str">
        <f ca="1">IF(F27&lt;&gt;"",'TSP Annual Balance After Retire'!D28+'TSP Annual Balance After Retire'!E28,"")</f>
        <v/>
      </c>
      <c r="G28" s="248" t="str">
        <f t="shared" si="2"/>
        <v/>
      </c>
      <c r="H28" s="124" t="b">
        <v>0</v>
      </c>
      <c r="I28" s="6" t="b">
        <f t="shared" si="3"/>
        <v>0</v>
      </c>
    </row>
    <row r="29" spans="1:9" s="6" customFormat="1" ht="12.75" x14ac:dyDescent="0.25">
      <c r="A29" s="121"/>
      <c r="B29" s="119"/>
      <c r="C29" s="146" t="str">
        <f t="shared" si="0"/>
        <v/>
      </c>
      <c r="D29" s="11" t="str">
        <f t="shared" si="1"/>
        <v/>
      </c>
      <c r="E29" s="11" t="str">
        <f>IF(AND(I29,C29&gt;$C$7),E28+(E28*B29),IF(AND(C29&gt;=58,C29&lt;=61),IF(VLOOKUP(C29-1,$I$3:$J$6,2,FALSE)=TRUE,(('Basic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Calculator'!$J$26-22320)/2))),IF(AND($E$14&lt;&gt;"",$C$7&lt;&gt;""),IF(C29&lt;62,(('Basic Calculator'!$J$23*'Basic Calculator'!$J$24)*12),IF(C29=62,'Basic Calculator'!$J$23*12,IF(I29,E28+(E28*B29),$C$8*12))),IF(AND($E$14&lt;&gt;"",C29&lt;62),$E$14,""))),IF(AND($E$14&lt;&gt;"",$C$7&lt;&gt;""),IF(C29&lt;62,(('Basic Calculator'!$J$23*'Basic Calculator'!$J$24)*12),IF(C29&gt;=$C$7,IF($C$7=62,'Basic Calculator'!$J$23*12,$C$8*12),0)),IF(AND($E$14&lt;&gt;"",C29&lt;62),$E$14,""))))</f>
        <v/>
      </c>
      <c r="F29" s="11" t="str">
        <f ca="1">IF(F28&lt;&gt;"",'TSP Annual Balance After Retire'!D29+'TSP Annual Balance After Retire'!E29,"")</f>
        <v/>
      </c>
      <c r="G29" s="248" t="str">
        <f t="shared" si="2"/>
        <v/>
      </c>
      <c r="H29" s="124" t="b">
        <v>0</v>
      </c>
      <c r="I29" s="6" t="b">
        <f t="shared" si="3"/>
        <v>0</v>
      </c>
    </row>
    <row r="30" spans="1:9" s="6" customFormat="1" ht="12.75" x14ac:dyDescent="0.25">
      <c r="A30" s="121"/>
      <c r="B30" s="119"/>
      <c r="C30" s="146" t="str">
        <f t="shared" si="0"/>
        <v/>
      </c>
      <c r="D30" s="11" t="str">
        <f t="shared" si="1"/>
        <v/>
      </c>
      <c r="E30" s="11" t="str">
        <f>IF(AND(I30,C30&gt;$C$7),E29+(E29*B30),IF(AND(C30&gt;=58,C30&lt;=61),IF(VLOOKUP(C30-1,$I$3:$J$6,2,FALSE)=TRUE,(('Basic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Calculator'!$J$26-22320)/2))),IF(AND($E$14&lt;&gt;"",$C$7&lt;&gt;""),IF(C30&lt;62,(('Basic Calculator'!$J$23*'Basic Calculator'!$J$24)*12),IF(C30=62,'Basic Calculator'!$J$23*12,IF(I30,E29+(E29*B30),$C$8*12))),IF(AND($E$14&lt;&gt;"",C30&lt;62),$E$14,""))),IF(AND($E$14&lt;&gt;"",$C$7&lt;&gt;""),IF(C30&lt;62,(('Basic Calculator'!$J$23*'Basic Calculator'!$J$24)*12),IF(C30&gt;=$C$7,IF($C$7=62,'Basic Calculator'!$J$23*12,$C$8*12),0)),IF(AND($E$14&lt;&gt;"",C30&lt;62),$E$14,""))))</f>
        <v/>
      </c>
      <c r="F30" s="11" t="str">
        <f ca="1">IF(F29&lt;&gt;"",'TSP Annual Balance After Retire'!D30+'TSP Annual Balance After Retire'!E30,"")</f>
        <v/>
      </c>
      <c r="G30" s="248" t="str">
        <f t="shared" si="2"/>
        <v/>
      </c>
      <c r="H30" s="124" t="b">
        <v>0</v>
      </c>
      <c r="I30" s="6" t="b">
        <f t="shared" si="3"/>
        <v>0</v>
      </c>
    </row>
    <row r="31" spans="1:9" s="6" customFormat="1" ht="12.75" x14ac:dyDescent="0.25">
      <c r="A31" s="121"/>
      <c r="B31" s="119"/>
      <c r="C31" s="146" t="str">
        <f t="shared" si="0"/>
        <v/>
      </c>
      <c r="D31" s="11" t="str">
        <f t="shared" si="1"/>
        <v/>
      </c>
      <c r="E31" s="11" t="str">
        <f>IF(AND(I31,C31&gt;$C$7),E30+(E30*B31),IF(AND(C31&gt;=58,C31&lt;=61),IF(VLOOKUP(C31-1,$I$3:$J$6,2,FALSE)=TRUE,(('Basic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Calculator'!$J$26-22320)/2))),IF(AND($E$14&lt;&gt;"",$C$7&lt;&gt;""),IF(C31&lt;62,(('Basic Calculator'!$J$23*'Basic Calculator'!$J$24)*12),IF(C31=62,'Basic Calculator'!$J$23*12,IF(I31,E30+(E30*B31),$C$8*12))),IF(AND($E$14&lt;&gt;"",C31&lt;62),$E$14,""))),IF(AND($E$14&lt;&gt;"",$C$7&lt;&gt;""),IF(C31&lt;62,(('Basic Calculator'!$J$23*'Basic Calculator'!$J$24)*12),IF(C31&gt;=$C$7,IF($C$7=62,'Basic Calculator'!$J$23*12,$C$8*12),0)),IF(AND($E$14&lt;&gt;"",C31&lt;62),$E$14,""))))</f>
        <v/>
      </c>
      <c r="F31" s="11" t="str">
        <f ca="1">IF(F30&lt;&gt;"",'TSP Annual Balance After Retire'!D31+'TSP Annual Balance After Retire'!E31,"")</f>
        <v/>
      </c>
      <c r="G31" s="248" t="str">
        <f t="shared" si="2"/>
        <v/>
      </c>
      <c r="H31" s="124" t="b">
        <v>0</v>
      </c>
      <c r="I31" s="6" t="b">
        <f t="shared" si="3"/>
        <v>0</v>
      </c>
    </row>
    <row r="32" spans="1:9" s="6" customFormat="1" ht="12.75" x14ac:dyDescent="0.25">
      <c r="A32" s="121"/>
      <c r="B32" s="119"/>
      <c r="C32" s="146" t="str">
        <f t="shared" si="0"/>
        <v/>
      </c>
      <c r="D32" s="11" t="str">
        <f t="shared" si="1"/>
        <v/>
      </c>
      <c r="E32" s="11" t="str">
        <f>IF(AND(I32,C32&gt;$C$7),E31+(E31*B32),IF(AND(C32&gt;=58,C32&lt;=61),IF(VLOOKUP(C32-1,$I$3:$J$6,2,FALSE)=TRUE,(('Basic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Calculator'!$J$26-22320)/2))),IF(AND($E$14&lt;&gt;"",$C$7&lt;&gt;""),IF(C32&lt;62,(('Basic Calculator'!$J$23*'Basic Calculator'!$J$24)*12),IF(C32=62,'Basic Calculator'!$J$23*12,IF(I32,E31+(E31*B32),$C$8*12))),IF(AND($E$14&lt;&gt;"",C32&lt;62),$E$14,""))),IF(AND($E$14&lt;&gt;"",$C$7&lt;&gt;""),IF(C32&lt;62,(('Basic Calculator'!$J$23*'Basic Calculator'!$J$24)*12),IF(C32&gt;=$C$7,IF($C$7=62,'Basic Calculator'!$J$23*12,$C$8*12),0)),IF(AND($E$14&lt;&gt;"",C32&lt;62),$E$14,""))))</f>
        <v/>
      </c>
      <c r="F32" s="11" t="str">
        <f ca="1">IF(F31&lt;&gt;"",'TSP Annual Balance After Retire'!D32+'TSP Annual Balance After Retire'!E32,"")</f>
        <v/>
      </c>
      <c r="G32" s="248" t="str">
        <f t="shared" si="2"/>
        <v/>
      </c>
      <c r="H32" s="124" t="b">
        <v>0</v>
      </c>
      <c r="I32" s="6" t="b">
        <f t="shared" si="3"/>
        <v>0</v>
      </c>
    </row>
    <row r="33" spans="1:9" s="6" customFormat="1" ht="12.75" x14ac:dyDescent="0.25">
      <c r="A33" s="121"/>
      <c r="B33" s="119"/>
      <c r="C33" s="146" t="str">
        <f t="shared" si="0"/>
        <v/>
      </c>
      <c r="D33" s="11" t="str">
        <f t="shared" si="1"/>
        <v/>
      </c>
      <c r="E33" s="11" t="str">
        <f>IF(AND(I33,C33&gt;$C$7),E32+(E32*B33),IF(AND(C33&gt;=58,C33&lt;=61),IF(VLOOKUP(C33-1,$I$3:$J$6,2,FALSE)=TRUE,(('Basic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Calculator'!$J$26-22320)/2))),IF(AND($E$14&lt;&gt;"",$C$7&lt;&gt;""),IF(C33&lt;62,(('Basic Calculator'!$J$23*'Basic Calculator'!$J$24)*12),IF(C33=62,'Basic Calculator'!$J$23*12,IF(I33,E32+(E32*B33),$C$8*12))),IF(AND($E$14&lt;&gt;"",C33&lt;62),$E$14,""))),IF(AND($E$14&lt;&gt;"",$C$7&lt;&gt;""),IF(C33&lt;62,(('Basic Calculator'!$J$23*'Basic Calculator'!$J$24)*12),IF(C33&gt;=$C$7,IF($C$7=62,'Basic Calculator'!$J$23*12,$C$8*12),0)),IF(AND($E$14&lt;&gt;"",C33&lt;62),$E$14,""))))</f>
        <v/>
      </c>
      <c r="F33" s="11" t="str">
        <f ca="1">IF(F32&lt;&gt;"",'TSP Annual Balance After Retire'!D33+'TSP Annual Balance After Retire'!E33,"")</f>
        <v/>
      </c>
      <c r="G33" s="248" t="str">
        <f t="shared" si="2"/>
        <v/>
      </c>
      <c r="H33" s="124" t="b">
        <v>0</v>
      </c>
      <c r="I33" s="6" t="b">
        <f t="shared" si="3"/>
        <v>0</v>
      </c>
    </row>
    <row r="34" spans="1:9" s="6" customFormat="1" ht="12.75" x14ac:dyDescent="0.25">
      <c r="A34" s="121"/>
      <c r="B34" s="119"/>
      <c r="C34" s="146" t="str">
        <f t="shared" si="0"/>
        <v/>
      </c>
      <c r="D34" s="11" t="str">
        <f t="shared" si="1"/>
        <v/>
      </c>
      <c r="E34" s="11" t="str">
        <f>IF(AND(I34,C34&gt;$C$7),E33+(E33*B34),IF(AND(C34&gt;=58,C34&lt;=61),IF(VLOOKUP(C34-1,$I$3:$J$6,2,FALSE)=TRUE,(('Basic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Calculator'!$J$26-22320)/2))),IF(AND($E$14&lt;&gt;"",$C$7&lt;&gt;""),IF(C34&lt;62,(('Basic Calculator'!$J$23*'Basic Calculator'!$J$24)*12),IF(C34=62,'Basic Calculator'!$J$23*12,IF(I34,E33+(E33*B34),$C$8*12))),IF(AND($E$14&lt;&gt;"",C34&lt;62),$E$14,""))),IF(AND($E$14&lt;&gt;"",$C$7&lt;&gt;""),IF(C34&lt;62,(('Basic Calculator'!$J$23*'Basic Calculator'!$J$24)*12),IF(C34&gt;=$C$7,IF($C$7=62,'Basic Calculator'!$J$23*12,$C$8*12),0)),IF(AND($E$14&lt;&gt;"",C34&lt;62),$E$14,""))))</f>
        <v/>
      </c>
      <c r="F34" s="11" t="str">
        <f ca="1">IF(F33&lt;&gt;"",'TSP Annual Balance After Retire'!D34+'TSP Annual Balance After Retire'!E34,"")</f>
        <v/>
      </c>
      <c r="G34" s="248" t="str">
        <f t="shared" si="2"/>
        <v/>
      </c>
      <c r="H34" s="124" t="b">
        <v>0</v>
      </c>
      <c r="I34" s="6" t="b">
        <f t="shared" si="3"/>
        <v>0</v>
      </c>
    </row>
    <row r="35" spans="1:9" s="6" customFormat="1" ht="12.75" x14ac:dyDescent="0.25">
      <c r="A35" s="121"/>
      <c r="B35" s="119"/>
      <c r="C35" s="146" t="str">
        <f t="shared" si="0"/>
        <v/>
      </c>
      <c r="D35" s="11" t="str">
        <f t="shared" si="1"/>
        <v/>
      </c>
      <c r="E35" s="11" t="str">
        <f>IF(AND(I35,C35&gt;$C$7),E34+(E34*B35),IF(AND(C35&gt;=58,C35&lt;=61),IF(VLOOKUP(C35-1,$I$3:$J$6,2,FALSE)=TRUE,(('Basic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Calculator'!$J$26-22320)/2))),IF(AND($E$14&lt;&gt;"",$C$7&lt;&gt;""),IF(C35&lt;62,(('Basic Calculator'!$J$23*'Basic Calculator'!$J$24)*12),IF(C35=62,'Basic Calculator'!$J$23*12,IF(I35,E34+(E34*B35),$C$8*12))),IF(AND($E$14&lt;&gt;"",C35&lt;62),$E$14,""))),IF(AND($E$14&lt;&gt;"",$C$7&lt;&gt;""),IF(C35&lt;62,(('Basic Calculator'!$J$23*'Basic Calculator'!$J$24)*12),IF(C35&gt;=$C$7,IF($C$7=62,'Basic Calculator'!$J$23*12,$C$8*12),0)),IF(AND($E$14&lt;&gt;"",C35&lt;62),$E$14,""))))</f>
        <v/>
      </c>
      <c r="F35" s="11" t="str">
        <f ca="1">IF(F34&lt;&gt;"",'TSP Annual Balance After Retire'!D35+'TSP Annual Balance After Retire'!E35,"")</f>
        <v/>
      </c>
      <c r="G35" s="248" t="str">
        <f t="shared" si="2"/>
        <v/>
      </c>
      <c r="H35" s="124" t="b">
        <v>0</v>
      </c>
      <c r="I35" s="6" t="b">
        <f t="shared" si="3"/>
        <v>0</v>
      </c>
    </row>
    <row r="36" spans="1:9" s="6" customFormat="1" ht="12.75" x14ac:dyDescent="0.25">
      <c r="A36" s="121"/>
      <c r="B36" s="119"/>
      <c r="C36" s="146" t="str">
        <f t="shared" si="0"/>
        <v/>
      </c>
      <c r="D36" s="11" t="str">
        <f t="shared" si="1"/>
        <v/>
      </c>
      <c r="E36" s="11" t="str">
        <f>IF(AND(I36,C36&gt;$C$7),E35+(E35*B36),IF(AND(C36&gt;=58,C36&lt;=61),IF(VLOOKUP(C36-1,$I$3:$J$6,2,FALSE)=TRUE,(('Basic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Calculator'!$J$26-22320)/2))),IF(AND($E$14&lt;&gt;"",$C$7&lt;&gt;""),IF(C36&lt;62,(('Basic Calculator'!$J$23*'Basic Calculator'!$J$24)*12),IF(C36=62,'Basic Calculator'!$J$23*12,IF(I36,E35+(E35*B36),$C$8*12))),IF(AND($E$14&lt;&gt;"",C36&lt;62),$E$14,""))),IF(AND($E$14&lt;&gt;"",$C$7&lt;&gt;""),IF(C36&lt;62,(('Basic Calculator'!$J$23*'Basic Calculator'!$J$24)*12),IF(C36&gt;=$C$7,IF($C$7=62,'Basic Calculator'!$J$23*12,$C$8*12),0)),IF(AND($E$14&lt;&gt;"",C36&lt;62),$E$14,""))))</f>
        <v/>
      </c>
      <c r="F36" s="11" t="str">
        <f ca="1">IF(F35&lt;&gt;"",'TSP Annual Balance After Retire'!D36+'TSP Annual Balance After Retire'!E36,"")</f>
        <v/>
      </c>
      <c r="G36" s="248" t="str">
        <f t="shared" si="2"/>
        <v/>
      </c>
      <c r="H36" s="124" t="b">
        <v>0</v>
      </c>
      <c r="I36" s="6" t="b">
        <f t="shared" si="3"/>
        <v>0</v>
      </c>
    </row>
    <row r="37" spans="1:9" s="6" customFormat="1" ht="12.75" x14ac:dyDescent="0.25">
      <c r="A37" s="121"/>
      <c r="B37" s="119"/>
      <c r="C37" s="146" t="str">
        <f t="shared" si="0"/>
        <v/>
      </c>
      <c r="D37" s="11" t="str">
        <f t="shared" si="1"/>
        <v/>
      </c>
      <c r="E37" s="11" t="str">
        <f>IF(AND(I37,C37&gt;$C$7),E36+(E36*B37),IF(AND(C37&gt;=58,C37&lt;=61),IF(VLOOKUP(C37-1,$I$3:$J$6,2,FALSE)=TRUE,(('Basic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Calculator'!$J$26-22320)/2))),IF(AND($E$14&lt;&gt;"",$C$7&lt;&gt;""),IF(C37&lt;62,(('Basic Calculator'!$J$23*'Basic Calculator'!$J$24)*12),IF(C37=62,'Basic Calculator'!$J$23*12,IF(I37,E36+(E36*B37),$C$8*12))),IF(AND($E$14&lt;&gt;"",C37&lt;62),$E$14,""))),IF(AND($E$14&lt;&gt;"",$C$7&lt;&gt;""),IF(C37&lt;62,(('Basic Calculator'!$J$23*'Basic Calculator'!$J$24)*12),IF(C37&gt;=$C$7,IF($C$7=62,'Basic Calculator'!$J$23*12,$C$8*12),0)),IF(AND($E$14&lt;&gt;"",C37&lt;62),$E$14,""))))</f>
        <v/>
      </c>
      <c r="F37" s="11" t="str">
        <f ca="1">IF(F36&lt;&gt;"",'TSP Annual Balance After Retire'!D37+'TSP Annual Balance After Retire'!E37,"")</f>
        <v/>
      </c>
      <c r="G37" s="248" t="str">
        <f t="shared" si="2"/>
        <v/>
      </c>
      <c r="H37" s="124" t="b">
        <v>0</v>
      </c>
      <c r="I37" s="6" t="b">
        <f t="shared" si="3"/>
        <v>0</v>
      </c>
    </row>
    <row r="38" spans="1:9" s="6" customFormat="1" ht="12.75" x14ac:dyDescent="0.25">
      <c r="A38" s="121"/>
      <c r="B38" s="119"/>
      <c r="C38" s="146" t="str">
        <f t="shared" si="0"/>
        <v/>
      </c>
      <c r="D38" s="11" t="str">
        <f t="shared" si="1"/>
        <v/>
      </c>
      <c r="E38" s="11" t="str">
        <f>IF(AND(I38,C38&gt;$C$7),E37+(E37*B38),IF(AND(C38&gt;=58,C38&lt;=61),IF(VLOOKUP(C38-1,$I$3:$J$6,2,FALSE)=TRUE,(('Basic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Calculator'!$J$26-22320)/2))),IF(AND($E$14&lt;&gt;"",$C$7&lt;&gt;""),IF(C38&lt;62,(('Basic Calculator'!$J$23*'Basic Calculator'!$J$24)*12),IF(C38=62,'Basic Calculator'!$J$23*12,IF(I38,E37+(E37*B38),$C$8*12))),IF(AND($E$14&lt;&gt;"",C38&lt;62),$E$14,""))),IF(AND($E$14&lt;&gt;"",$C$7&lt;&gt;""),IF(C38&lt;62,(('Basic Calculator'!$J$23*'Basic Calculator'!$J$24)*12),IF(C38&gt;=$C$7,IF($C$7=62,'Basic Calculator'!$J$23*12,$C$8*12),0)),IF(AND($E$14&lt;&gt;"",C38&lt;62),$E$14,""))))</f>
        <v/>
      </c>
      <c r="F38" s="11" t="str">
        <f ca="1">IF(F37&lt;&gt;"",'TSP Annual Balance After Retire'!D38+'TSP Annual Balance After Retire'!E38,"")</f>
        <v/>
      </c>
      <c r="G38" s="248" t="str">
        <f t="shared" si="2"/>
        <v/>
      </c>
      <c r="H38" s="124" t="b">
        <v>0</v>
      </c>
      <c r="I38" s="6" t="b">
        <f t="shared" si="3"/>
        <v>0</v>
      </c>
    </row>
    <row r="39" spans="1:9" s="6" customFormat="1" ht="12.75" x14ac:dyDescent="0.25">
      <c r="A39" s="121"/>
      <c r="B39" s="119"/>
      <c r="C39" s="146" t="str">
        <f t="shared" si="0"/>
        <v/>
      </c>
      <c r="D39" s="11" t="str">
        <f t="shared" si="1"/>
        <v/>
      </c>
      <c r="E39" s="11" t="str">
        <f>IF(AND(I39,C39&gt;$C$7),E38+(E38*B39),IF(AND(C39&gt;=58,C39&lt;=61),IF(VLOOKUP(C39-1,$I$3:$J$6,2,FALSE)=TRUE,(('Basic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Calculator'!$J$26-22320)/2))),IF(AND($E$14&lt;&gt;"",$C$7&lt;&gt;""),IF(C39&lt;62,(('Basic Calculator'!$J$23*'Basic Calculator'!$J$24)*12),IF(C39=62,'Basic Calculator'!$J$23*12,IF(I39,E38+(E38*B39),$C$8*12))),IF(AND($E$14&lt;&gt;"",C39&lt;62),$E$14,""))),IF(AND($E$14&lt;&gt;"",$C$7&lt;&gt;""),IF(C39&lt;62,(('Basic Calculator'!$J$23*'Basic Calculator'!$J$24)*12),IF(C39&gt;=$C$7,IF($C$7=62,'Basic Calculator'!$J$23*12,$C$8*12),0)),IF(AND($E$14&lt;&gt;"",C39&lt;62),$E$14,""))))</f>
        <v/>
      </c>
      <c r="F39" s="11" t="str">
        <f ca="1">IF(F38&lt;&gt;"",'TSP Annual Balance After Retire'!D39+'TSP Annual Balance After Retire'!E39,"")</f>
        <v/>
      </c>
      <c r="G39" s="248" t="str">
        <f t="shared" si="2"/>
        <v/>
      </c>
      <c r="H39" s="124" t="b">
        <v>0</v>
      </c>
      <c r="I39" s="6" t="b">
        <f t="shared" si="3"/>
        <v>0</v>
      </c>
    </row>
    <row r="40" spans="1:9" s="6" customFormat="1" ht="12.75" x14ac:dyDescent="0.25">
      <c r="A40" s="121"/>
      <c r="B40" s="119"/>
      <c r="C40" s="146" t="str">
        <f t="shared" si="0"/>
        <v/>
      </c>
      <c r="D40" s="11" t="str">
        <f t="shared" si="1"/>
        <v/>
      </c>
      <c r="E40" s="11" t="str">
        <f>IF(AND(I40,C40&gt;$C$7),E39+(E39*B40),IF(AND(C40&gt;=58,C40&lt;=61),IF(VLOOKUP(C40-1,$I$3:$J$6,2,FALSE)=TRUE,(('Basic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Calculator'!$J$26-22320)/2))),IF(AND($E$14&lt;&gt;"",$C$7&lt;&gt;""),IF(C40&lt;62,(('Basic Calculator'!$J$23*'Basic Calculator'!$J$24)*12),IF(C40=62,'Basic Calculator'!$J$23*12,IF(I40,E39+(E39*B40),$C$8*12))),IF(AND($E$14&lt;&gt;"",C40&lt;62),$E$14,""))),IF(AND($E$14&lt;&gt;"",$C$7&lt;&gt;""),IF(C40&lt;62,(('Basic Calculator'!$J$23*'Basic Calculator'!$J$24)*12),IF(C40&gt;=$C$7,IF($C$7=62,'Basic Calculator'!$J$23*12,$C$8*12),0)),IF(AND($E$14&lt;&gt;"",C40&lt;62),$E$14,""))))</f>
        <v/>
      </c>
      <c r="F40" s="11" t="str">
        <f ca="1">IF(F39&lt;&gt;"",'TSP Annual Balance After Retire'!D40+'TSP Annual Balance After Retire'!E40,"")</f>
        <v/>
      </c>
      <c r="G40" s="248" t="str">
        <f t="shared" si="2"/>
        <v/>
      </c>
      <c r="H40" s="124" t="b">
        <v>0</v>
      </c>
      <c r="I40" s="6" t="b">
        <f t="shared" si="3"/>
        <v>0</v>
      </c>
    </row>
    <row r="41" spans="1:9" s="6" customFormat="1" ht="12.75" x14ac:dyDescent="0.25">
      <c r="A41" s="121"/>
      <c r="B41" s="119"/>
      <c r="C41" s="146" t="str">
        <f t="shared" si="0"/>
        <v/>
      </c>
      <c r="D41" s="11" t="str">
        <f t="shared" si="1"/>
        <v/>
      </c>
      <c r="E41" s="11" t="str">
        <f>IF(AND(I41,C41&gt;$C$7),E40+(E40*B41),IF(AND(C41&gt;=58,C41&lt;=61),IF(VLOOKUP(C41-1,$I$3:$J$6,2,FALSE)=TRUE,(('Basic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Calculator'!$J$26-22320)/2))),IF(AND($E$14&lt;&gt;"",$C$7&lt;&gt;""),IF(C41&lt;62,(('Basic Calculator'!$J$23*'Basic Calculator'!$J$24)*12),IF(C41=62,'Basic Calculator'!$J$23*12,IF(I41,E40+(E40*B41),$C$8*12))),IF(AND($E$14&lt;&gt;"",C41&lt;62),$E$14,""))),IF(AND($E$14&lt;&gt;"",$C$7&lt;&gt;""),IF(C41&lt;62,(('Basic Calculator'!$J$23*'Basic Calculator'!$J$24)*12),IF(C41&gt;=$C$7,IF($C$7=62,'Basic Calculator'!$J$23*12,$C$8*12),0)),IF(AND($E$14&lt;&gt;"",C41&lt;62),$E$14,""))))</f>
        <v/>
      </c>
      <c r="F41" s="11" t="str">
        <f ca="1">IF(F40&lt;&gt;"",'TSP Annual Balance After Retire'!D41+'TSP Annual Balance After Retire'!E41,"")</f>
        <v/>
      </c>
      <c r="G41" s="248" t="str">
        <f t="shared" si="2"/>
        <v/>
      </c>
      <c r="H41" s="124" t="b">
        <v>0</v>
      </c>
      <c r="I41" s="6" t="b">
        <f t="shared" si="3"/>
        <v>0</v>
      </c>
    </row>
    <row r="42" spans="1:9" s="6" customFormat="1" ht="12.75" x14ac:dyDescent="0.25">
      <c r="A42" s="121"/>
      <c r="B42" s="119"/>
      <c r="C42" s="146" t="str">
        <f t="shared" si="0"/>
        <v/>
      </c>
      <c r="D42" s="11" t="str">
        <f t="shared" si="1"/>
        <v/>
      </c>
      <c r="E42" s="11" t="str">
        <f>IF(AND(I42,C42&gt;$C$7),E41+(E41*B42),IF(AND(C42&gt;=58,C42&lt;=61),IF(VLOOKUP(C42-1,$I$3:$J$6,2,FALSE)=TRUE,(('Basic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Calculator'!$J$26-22320)/2))),IF(AND($E$14&lt;&gt;"",$C$7&lt;&gt;""),IF(C42&lt;62,(('Basic Calculator'!$J$23*'Basic Calculator'!$J$24)*12),IF(C42=62,'Basic Calculator'!$J$23*12,IF(I42,E41+(E41*B42),$C$8*12))),IF(AND($E$14&lt;&gt;"",C42&lt;62),$E$14,""))),IF(AND($E$14&lt;&gt;"",$C$7&lt;&gt;""),IF(C42&lt;62,(('Basic Calculator'!$J$23*'Basic Calculator'!$J$24)*12),IF(C42&gt;=$C$7,IF($C$7=62,'Basic Calculator'!$J$23*12,$C$8*12),0)),IF(AND($E$14&lt;&gt;"",C42&lt;62),$E$14,""))))</f>
        <v/>
      </c>
      <c r="F42" s="11" t="str">
        <f ca="1">IF(F41&lt;&gt;"",'TSP Annual Balance After Retire'!D42+'TSP Annual Balance After Retire'!E42,"")</f>
        <v/>
      </c>
      <c r="G42" s="248" t="str">
        <f t="shared" si="2"/>
        <v/>
      </c>
      <c r="H42" s="124" t="b">
        <v>0</v>
      </c>
      <c r="I42" s="6" t="b">
        <f t="shared" si="3"/>
        <v>0</v>
      </c>
    </row>
    <row r="43" spans="1:9" s="6" customFormat="1" ht="12.75" x14ac:dyDescent="0.25">
      <c r="A43" s="121"/>
      <c r="B43" s="119"/>
      <c r="C43" s="146" t="str">
        <f t="shared" si="0"/>
        <v/>
      </c>
      <c r="D43" s="11" t="str">
        <f t="shared" si="1"/>
        <v/>
      </c>
      <c r="E43" s="11" t="str">
        <f>IF(AND(I43,C43&gt;$C$7),E42+(E42*B43),IF(AND(C43&gt;=58,C43&lt;=61),IF(VLOOKUP(C43-1,$I$3:$J$6,2,FALSE)=TRUE,(('Basic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Calculator'!$J$26-22320)/2))),IF(AND($E$14&lt;&gt;"",$C$7&lt;&gt;""),IF(C43&lt;62,(('Basic Calculator'!$J$23*'Basic Calculator'!$J$24)*12),IF(C43=62,'Basic Calculator'!$J$23*12,IF(I43,E42+(E42*B43),$C$8*12))),IF(AND($E$14&lt;&gt;"",C43&lt;62),$E$14,""))),IF(AND($E$14&lt;&gt;"",$C$7&lt;&gt;""),IF(C43&lt;62,(('Basic Calculator'!$J$23*'Basic Calculator'!$J$24)*12),IF(C43&gt;=$C$7,IF($C$7=62,'Basic Calculator'!$J$23*12,$C$8*12),0)),IF(AND($E$14&lt;&gt;"",C43&lt;62),$E$14,""))))</f>
        <v/>
      </c>
      <c r="F43" s="11" t="str">
        <f ca="1">IF(F42&lt;&gt;"",'TSP Annual Balance After Retire'!D43+'TSP Annual Balance After Retire'!E43,"")</f>
        <v/>
      </c>
      <c r="G43" s="248" t="str">
        <f t="shared" si="2"/>
        <v/>
      </c>
      <c r="H43" s="124" t="b">
        <v>0</v>
      </c>
      <c r="I43" s="6" t="b">
        <f t="shared" si="3"/>
        <v>0</v>
      </c>
    </row>
    <row r="44" spans="1:9" s="6" customFormat="1" ht="12.75" x14ac:dyDescent="0.25">
      <c r="A44" s="121"/>
      <c r="B44" s="119"/>
      <c r="C44" s="146" t="str">
        <f t="shared" si="0"/>
        <v/>
      </c>
      <c r="D44" s="11" t="str">
        <f t="shared" si="1"/>
        <v/>
      </c>
      <c r="E44" s="11" t="str">
        <f>IF(AND(I44,C44&gt;$C$7),E43+(E43*B44),IF(AND(C44&gt;=58,C44&lt;=61),IF(VLOOKUP(C44-1,$I$3:$J$6,2,FALSE)=TRUE,(('Basic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Calculator'!$J$26-22320)/2))),IF(AND($E$14&lt;&gt;"",$C$7&lt;&gt;""),IF(C44&lt;62,(('Basic Calculator'!$J$23*'Basic Calculator'!$J$24)*12),IF(C44=62,'Basic Calculator'!$J$23*12,IF(I44,E43+(E43*B44),$C$8*12))),IF(AND($E$14&lt;&gt;"",C44&lt;62),$E$14,""))),IF(AND($E$14&lt;&gt;"",$C$7&lt;&gt;""),IF(C44&lt;62,(('Basic Calculator'!$J$23*'Basic Calculator'!$J$24)*12),IF(C44&gt;=$C$7,IF($C$7=62,'Basic Calculator'!$J$23*12,$C$8*12),0)),IF(AND($E$14&lt;&gt;"",C44&lt;62),$E$14,""))))</f>
        <v/>
      </c>
      <c r="F44" s="11" t="str">
        <f ca="1">IF(F43&lt;&gt;"",'TSP Annual Balance After Retire'!D44+'TSP Annual Balance After Retire'!E44,"")</f>
        <v/>
      </c>
      <c r="G44" s="248" t="str">
        <f t="shared" si="2"/>
        <v/>
      </c>
      <c r="H44" s="124" t="b">
        <v>0</v>
      </c>
      <c r="I44" s="6" t="b">
        <f t="shared" si="3"/>
        <v>0</v>
      </c>
    </row>
    <row r="45" spans="1:9" s="6" customFormat="1" ht="12.75" x14ac:dyDescent="0.25">
      <c r="A45" s="121"/>
      <c r="B45" s="119"/>
      <c r="C45" s="146" t="str">
        <f t="shared" si="0"/>
        <v/>
      </c>
      <c r="D45" s="11" t="str">
        <f t="shared" si="1"/>
        <v/>
      </c>
      <c r="E45" s="11" t="str">
        <f>IF(AND(I45,C45&gt;$C$7),E44+(E44*B45),IF(AND(C45&gt;=58,C45&lt;=61),IF(VLOOKUP(C45-1,$I$3:$J$6,2,FALSE)=TRUE,(('Basic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Calculator'!$J$26-22320)/2))),IF(AND($E$14&lt;&gt;"",$C$7&lt;&gt;""),IF(C45&lt;62,(('Basic Calculator'!$J$23*'Basic Calculator'!$J$24)*12),IF(C45=62,'Basic Calculator'!$J$23*12,IF(I45,E44+(E44*B45),$C$8*12))),IF(AND($E$14&lt;&gt;"",C45&lt;62),$E$14,""))),IF(AND($E$14&lt;&gt;"",$C$7&lt;&gt;""),IF(C45&lt;62,(('Basic Calculator'!$J$23*'Basic Calculator'!$J$24)*12),IF(C45&gt;=$C$7,IF($C$7=62,'Basic Calculator'!$J$23*12,$C$8*12),0)),IF(AND($E$14&lt;&gt;"",C45&lt;62),$E$14,""))))</f>
        <v/>
      </c>
      <c r="F45" s="11" t="str">
        <f ca="1">IF(F44&lt;&gt;"",'TSP Annual Balance After Retire'!D45+'TSP Annual Balance After Retire'!E45,"")</f>
        <v/>
      </c>
      <c r="G45" s="248" t="str">
        <f t="shared" si="2"/>
        <v/>
      </c>
      <c r="H45" s="124" t="b">
        <v>0</v>
      </c>
      <c r="I45" s="6" t="b">
        <f t="shared" si="3"/>
        <v>0</v>
      </c>
    </row>
    <row r="46" spans="1:9" s="6" customFormat="1" ht="12.75" x14ac:dyDescent="0.25">
      <c r="A46" s="121"/>
      <c r="B46" s="119"/>
      <c r="C46" s="146" t="str">
        <f t="shared" si="0"/>
        <v/>
      </c>
      <c r="D46" s="11" t="str">
        <f t="shared" si="1"/>
        <v/>
      </c>
      <c r="E46" s="11" t="str">
        <f>IF(AND(I46,C46&gt;$C$7),E45+(E45*B46),IF(AND(C46&gt;=58,C46&lt;=61),IF(VLOOKUP(C46-1,$I$3:$J$6,2,FALSE)=TRUE,(('Basic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Calculator'!$J$26-22320)/2))),IF(AND($E$14&lt;&gt;"",$C$7&lt;&gt;""),IF(C46&lt;62,(('Basic Calculator'!$J$23*'Basic Calculator'!$J$24)*12),IF(C46=62,'Basic Calculator'!$J$23*12,IF(I46,E45+(E45*B46),$C$8*12))),IF(AND($E$14&lt;&gt;"",C46&lt;62),$E$14,""))),IF(AND($E$14&lt;&gt;"",$C$7&lt;&gt;""),IF(C46&lt;62,(('Basic Calculator'!$J$23*'Basic Calculator'!$J$24)*12),IF(C46&gt;=$C$7,IF($C$7=62,'Basic Calculator'!$J$23*12,$C$8*12),0)),IF(AND($E$14&lt;&gt;"",C46&lt;62),$E$14,""))))</f>
        <v/>
      </c>
      <c r="F46" s="11" t="str">
        <f ca="1">IF(F45&lt;&gt;"",'TSP Annual Balance After Retire'!D46+'TSP Annual Balance After Retire'!E46,"")</f>
        <v/>
      </c>
      <c r="G46" s="248" t="str">
        <f t="shared" si="2"/>
        <v/>
      </c>
      <c r="H46" s="124" t="b">
        <v>0</v>
      </c>
      <c r="I46" s="6" t="b">
        <f t="shared" si="3"/>
        <v>0</v>
      </c>
    </row>
    <row r="47" spans="1:9" s="6" customFormat="1" ht="12.75" x14ac:dyDescent="0.25">
      <c r="A47" s="121"/>
      <c r="B47" s="119"/>
      <c r="C47" s="146" t="str">
        <f t="shared" si="0"/>
        <v/>
      </c>
      <c r="D47" s="11" t="str">
        <f t="shared" si="1"/>
        <v/>
      </c>
      <c r="E47" s="11" t="str">
        <f>IF(AND(I47,C47&gt;$C$7),E46+(E46*B47),IF(AND(C47&gt;=58,C47&lt;=61),IF(VLOOKUP(C47-1,$I$3:$J$6,2,FALSE)=TRUE,(('Basic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Calculator'!$J$26-22320)/2))),IF(AND($E$14&lt;&gt;"",$C$7&lt;&gt;""),IF(C47&lt;62,(('Basic Calculator'!$J$23*'Basic Calculator'!$J$24)*12),IF(C47=62,'Basic Calculator'!$J$23*12,IF(I47,E46+(E46*B47),$C$8*12))),IF(AND($E$14&lt;&gt;"",C47&lt;62),$E$14,""))),IF(AND($E$14&lt;&gt;"",$C$7&lt;&gt;""),IF(C47&lt;62,(('Basic Calculator'!$J$23*'Basic Calculator'!$J$24)*12),IF(C47&gt;=$C$7,IF($C$7=62,'Basic Calculator'!$J$23*12,$C$8*12),0)),IF(AND($E$14&lt;&gt;"",C47&lt;62),$E$14,""))))</f>
        <v/>
      </c>
      <c r="F47" s="11" t="str">
        <f ca="1">IF(F46&lt;&gt;"",'TSP Annual Balance After Retire'!D47+'TSP Annual Balance After Retire'!E47,"")</f>
        <v/>
      </c>
      <c r="G47" s="248" t="str">
        <f t="shared" si="2"/>
        <v/>
      </c>
      <c r="H47" s="124" t="b">
        <v>0</v>
      </c>
      <c r="I47" s="6" t="b">
        <f t="shared" si="3"/>
        <v>0</v>
      </c>
    </row>
    <row r="48" spans="1:9" s="6" customFormat="1" ht="12.75" x14ac:dyDescent="0.25">
      <c r="A48" s="121"/>
      <c r="B48" s="119"/>
      <c r="C48" s="146" t="str">
        <f t="shared" si="0"/>
        <v/>
      </c>
      <c r="D48" s="11" t="str">
        <f t="shared" si="1"/>
        <v/>
      </c>
      <c r="E48" s="11" t="str">
        <f>IF(AND(I48,C48&gt;$C$7),E47+(E47*B48),IF(AND(C48&gt;=58,C48&lt;=61),IF(VLOOKUP(C48-1,$I$3:$J$6,2,FALSE)=TRUE,(('Basic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Calculator'!$J$26-22320)/2))),IF(AND($E$14&lt;&gt;"",$C$7&lt;&gt;""),IF(C48&lt;62,(('Basic Calculator'!$J$23*'Basic Calculator'!$J$24)*12),IF(C48=62,'Basic Calculator'!$J$23*12,IF(I48,E47+(E47*B48),$C$8*12))),IF(AND($E$14&lt;&gt;"",C48&lt;62),$E$14,""))),IF(AND($E$14&lt;&gt;"",$C$7&lt;&gt;""),IF(C48&lt;62,(('Basic Calculator'!$J$23*'Basic Calculator'!$J$24)*12),IF(C48&gt;=$C$7,IF($C$7=62,'Basic Calculator'!$J$23*12,$C$8*12),0)),IF(AND($E$14&lt;&gt;"",C48&lt;62),$E$14,""))))</f>
        <v/>
      </c>
      <c r="F48" s="11" t="str">
        <f ca="1">IF(F47&lt;&gt;"",'TSP Annual Balance After Retire'!D48+'TSP Annual Balance After Retire'!E48,"")</f>
        <v/>
      </c>
      <c r="G48" s="248" t="str">
        <f t="shared" si="2"/>
        <v/>
      </c>
      <c r="H48" s="124" t="b">
        <v>0</v>
      </c>
      <c r="I48" s="6" t="b">
        <f t="shared" si="3"/>
        <v>0</v>
      </c>
    </row>
    <row r="49" spans="1:9" s="6" customFormat="1" ht="12.75" x14ac:dyDescent="0.25">
      <c r="A49" s="121"/>
      <c r="B49" s="119"/>
      <c r="C49" s="146" t="str">
        <f t="shared" si="0"/>
        <v/>
      </c>
      <c r="D49" s="11" t="str">
        <f t="shared" si="1"/>
        <v/>
      </c>
      <c r="E49" s="11" t="str">
        <f>IF(AND(I49,C49&gt;$C$7),E48+(E48*B49),IF(AND(C49&gt;=58,C49&lt;=61),IF(VLOOKUP(C49-1,$I$3:$J$6,2,FALSE)=TRUE,(('Basic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Calculator'!$J$26-22320)/2))),IF(AND($E$14&lt;&gt;"",$C$7&lt;&gt;""),IF(C49&lt;62,(('Basic Calculator'!$J$23*'Basic Calculator'!$J$24)*12),IF(C49=62,'Basic Calculator'!$J$23*12,IF(I49,E48+(E48*B49),$C$8*12))),IF(AND($E$14&lt;&gt;"",C49&lt;62),$E$14,""))),IF(AND($E$14&lt;&gt;"",$C$7&lt;&gt;""),IF(C49&lt;62,(('Basic Calculator'!$J$23*'Basic Calculator'!$J$24)*12),IF(C49&gt;=$C$7,IF($C$7=62,'Basic Calculator'!$J$23*12,$C$8*12),0)),IF(AND($E$14&lt;&gt;"",C49&lt;62),$E$14,""))))</f>
        <v/>
      </c>
      <c r="F49" s="11" t="str">
        <f ca="1">IF(F48&lt;&gt;"",'TSP Annual Balance After Retire'!D49+'TSP Annual Balance After Retire'!E49,"")</f>
        <v/>
      </c>
      <c r="G49" s="248" t="str">
        <f t="shared" si="2"/>
        <v/>
      </c>
      <c r="H49" s="124" t="b">
        <v>0</v>
      </c>
      <c r="I49" s="6" t="b">
        <f t="shared" si="3"/>
        <v>0</v>
      </c>
    </row>
    <row r="50" spans="1:9" ht="12.75" customHeight="1" x14ac:dyDescent="0.25">
      <c r="A50" s="122"/>
      <c r="B50" s="119"/>
      <c r="C50" s="146" t="str">
        <f t="shared" si="0"/>
        <v/>
      </c>
      <c r="D50" s="11" t="str">
        <f t="shared" si="1"/>
        <v/>
      </c>
      <c r="E50" s="11" t="str">
        <f>IF(AND(I50,C50&gt;$C$7),E49+(E49*B50),IF(AND(C50&gt;=58,C50&lt;=61),IF(VLOOKUP(C50-1,$I$3:$J$6,2,FALSE)=TRUE,(('Basic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Calculator'!$J$26-22320)/2))),IF(AND($E$14&lt;&gt;"",$C$7&lt;&gt;""),IF(C50&lt;62,(('Basic Calculator'!$J$23*'Basic Calculator'!$J$24)*12),IF(C50=62,'Basic Calculator'!$J$23*12,IF(I50,E49+(E49*B50),$C$8*12))),IF(AND($E$14&lt;&gt;"",C50&lt;62),$E$14,""))),IF(AND($E$14&lt;&gt;"",$C$7&lt;&gt;""),IF(C50&lt;62,(('Basic Calculator'!$J$23*'Basic Calculator'!$J$24)*12),IF(C50&gt;=$C$7,IF($C$7=62,'Basic Calculator'!$J$23*12,$C$8*12),0)),IF(AND($E$14&lt;&gt;"",C50&lt;62),$E$14,""))))</f>
        <v/>
      </c>
      <c r="F50" s="11" t="str">
        <f ca="1">IF(F49&lt;&gt;"",'TSP Annual Balance After Retire'!D50+'TSP Annual Balance After Retire'!E50,"")</f>
        <v/>
      </c>
      <c r="G50" s="248" t="str">
        <f t="shared" si="2"/>
        <v/>
      </c>
      <c r="H50" s="124" t="b">
        <v>0</v>
      </c>
      <c r="I50" s="6" t="b">
        <f t="shared" si="3"/>
        <v>0</v>
      </c>
    </row>
    <row r="51" spans="1:9" ht="12.75" customHeight="1" x14ac:dyDescent="0.25">
      <c r="A51" s="122"/>
      <c r="B51" s="119"/>
      <c r="C51" s="146" t="str">
        <f t="shared" si="0"/>
        <v/>
      </c>
      <c r="D51" s="11" t="str">
        <f t="shared" si="1"/>
        <v/>
      </c>
      <c r="E51" s="11" t="str">
        <f>IF(AND(I51,C51&gt;$C$7),E50+(E50*B51),IF(AND(C51&gt;=58,C51&lt;=61),IF(VLOOKUP(C51-1,$I$3:$J$6,2,FALSE)=TRUE,(('Basic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Calculator'!$J$26-22320)/2))),IF(AND($E$14&lt;&gt;"",$C$7&lt;&gt;""),IF(C51&lt;62,(('Basic Calculator'!$J$23*'Basic Calculator'!$J$24)*12),IF(C51=62,'Basic Calculator'!$J$23*12,IF(I51,E50+(E50*B51),$C$8*12))),IF(AND($E$14&lt;&gt;"",C51&lt;62),$E$14,""))),IF(AND($E$14&lt;&gt;"",$C$7&lt;&gt;""),IF(C51&lt;62,(('Basic Calculator'!$J$23*'Basic Calculator'!$J$24)*12),IF(C51&gt;=$C$7,IF($C$7=62,'Basic Calculator'!$J$23*12,$C$8*12),0)),IF(AND($E$14&lt;&gt;"",C51&lt;62),$E$14,""))))</f>
        <v/>
      </c>
      <c r="F51" s="11" t="str">
        <f ca="1">IF(F50&lt;&gt;"",'TSP Annual Balance After Retire'!D51+'TSP Annual Balance After Retire'!E51,"")</f>
        <v/>
      </c>
      <c r="G51" s="248" t="str">
        <f t="shared" si="2"/>
        <v/>
      </c>
      <c r="H51" s="124" t="b">
        <v>0</v>
      </c>
      <c r="I51" s="6" t="b">
        <f t="shared" si="3"/>
        <v>0</v>
      </c>
    </row>
    <row r="52" spans="1:9" ht="12.75" customHeight="1" x14ac:dyDescent="0.25">
      <c r="A52" s="122"/>
      <c r="B52" s="119"/>
      <c r="C52" s="146" t="str">
        <f t="shared" si="0"/>
        <v/>
      </c>
      <c r="D52" s="11" t="str">
        <f t="shared" si="1"/>
        <v/>
      </c>
      <c r="E52" s="11" t="str">
        <f>IF(AND(I52,C52&gt;$C$7),E51+(E51*B52),IF(AND(C52&gt;=58,C52&lt;=61),IF(VLOOKUP(C52-1,$I$3:$J$6,2,FALSE)=TRUE,(('Basic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Calculator'!$J$26-22320)/2))),IF(AND($E$14&lt;&gt;"",$C$7&lt;&gt;""),IF(C52&lt;62,(('Basic Calculator'!$J$23*'Basic Calculator'!$J$24)*12),IF(C52=62,'Basic Calculator'!$J$23*12,IF(I52,E51+(E51*B52),$C$8*12))),IF(AND($E$14&lt;&gt;"",C52&lt;62),$E$14,""))),IF(AND($E$14&lt;&gt;"",$C$7&lt;&gt;""),IF(C52&lt;62,(('Basic Calculator'!$J$23*'Basic Calculator'!$J$24)*12),IF(C52&gt;=$C$7,IF($C$7=62,'Basic Calculator'!$J$23*12,$C$8*12),0)),IF(AND($E$14&lt;&gt;"",C52&lt;62),$E$14,""))))</f>
        <v/>
      </c>
      <c r="F52" s="11" t="str">
        <f ca="1">IF(F51&lt;&gt;"",'TSP Annual Balance After Retire'!D52+'TSP Annual Balance After Retire'!E52,"")</f>
        <v/>
      </c>
      <c r="G52" s="248" t="str">
        <f t="shared" si="2"/>
        <v/>
      </c>
      <c r="H52" s="124" t="b">
        <v>0</v>
      </c>
      <c r="I52" s="6" t="b">
        <f t="shared" si="3"/>
        <v>0</v>
      </c>
    </row>
    <row r="53" spans="1:9" ht="12.75" customHeight="1" x14ac:dyDescent="0.25">
      <c r="A53" s="122"/>
      <c r="B53" s="119"/>
      <c r="C53" s="146" t="str">
        <f t="shared" si="0"/>
        <v/>
      </c>
      <c r="D53" s="11" t="str">
        <f t="shared" si="1"/>
        <v/>
      </c>
      <c r="E53" s="11" t="str">
        <f>IF(AND(I53,C53&gt;$C$7),E52+(E52*B53),IF(AND(C53&gt;=58,C53&lt;=61),IF(VLOOKUP(C53-1,$I$3:$J$6,2,FALSE)=TRUE,(('Basic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Calculator'!$J$26-22320)/2))),IF(AND($E$14&lt;&gt;"",$C$7&lt;&gt;""),IF(C53&lt;62,(('Basic Calculator'!$J$23*'Basic Calculator'!$J$24)*12),IF(C53=62,'Basic Calculator'!$J$23*12,IF(I53,E52+(E52*B53),$C$8*12))),IF(AND($E$14&lt;&gt;"",C53&lt;62),$E$14,""))),IF(AND($E$14&lt;&gt;"",$C$7&lt;&gt;""),IF(C53&lt;62,(('Basic Calculator'!$J$23*'Basic Calculator'!$J$24)*12),IF(C53&gt;=$C$7,IF($C$7=62,'Basic Calculator'!$J$23*12,$C$8*12),0)),IF(AND($E$14&lt;&gt;"",C53&lt;62),$E$14,""))))</f>
        <v/>
      </c>
      <c r="F53" s="11" t="str">
        <f ca="1">IF(F52&lt;&gt;"",'TSP Annual Balance After Retire'!D53+'TSP Annual Balance After Retire'!E53,"")</f>
        <v/>
      </c>
      <c r="G53" s="248" t="str">
        <f t="shared" si="2"/>
        <v/>
      </c>
      <c r="H53" s="124" t="b">
        <v>0</v>
      </c>
      <c r="I53" s="6" t="b">
        <f t="shared" si="3"/>
        <v>0</v>
      </c>
    </row>
    <row r="54" spans="1:9" ht="12.75" customHeight="1" x14ac:dyDescent="0.25">
      <c r="A54" s="122"/>
      <c r="B54" s="119"/>
      <c r="C54" s="146" t="str">
        <f t="shared" si="0"/>
        <v/>
      </c>
      <c r="D54" s="11" t="str">
        <f t="shared" si="1"/>
        <v/>
      </c>
      <c r="E54" s="11" t="str">
        <f>IF(AND(I54,C54&gt;$C$7),E53+(E53*B54),IF(AND(C54&gt;=58,C54&lt;=61),IF(VLOOKUP(C54-1,$I$3:$J$6,2,FALSE)=TRUE,(('Basic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Calculator'!$J$26-22320)/2))),IF(AND($E$14&lt;&gt;"",$C$7&lt;&gt;""),IF(C54&lt;62,(('Basic Calculator'!$J$23*'Basic Calculator'!$J$24)*12),IF(C54=62,'Basic Calculator'!$J$23*12,IF(I54,E53+(E53*B54),$C$8*12))),IF(AND($E$14&lt;&gt;"",C54&lt;62),$E$14,""))),IF(AND($E$14&lt;&gt;"",$C$7&lt;&gt;""),IF(C54&lt;62,(('Basic Calculator'!$J$23*'Basic Calculator'!$J$24)*12),IF(C54&gt;=$C$7,IF($C$7=62,'Basic Calculator'!$J$23*12,$C$8*12),0)),IF(AND($E$14&lt;&gt;"",C54&lt;62),$E$14,""))))</f>
        <v/>
      </c>
      <c r="F54" s="11" t="str">
        <f ca="1">IF(F53&lt;&gt;"",'TSP Annual Balance After Retire'!D54+'TSP Annual Balance After Retire'!E54,"")</f>
        <v/>
      </c>
      <c r="G54" s="248" t="str">
        <f t="shared" si="2"/>
        <v/>
      </c>
      <c r="H54" s="124" t="b">
        <v>0</v>
      </c>
      <c r="I54" s="6" t="b">
        <f t="shared" si="3"/>
        <v>0</v>
      </c>
    </row>
    <row r="55" spans="1:9" ht="12.75" customHeight="1" x14ac:dyDescent="0.25">
      <c r="A55" s="122"/>
      <c r="B55" s="119"/>
      <c r="C55" s="146" t="str">
        <f t="shared" si="0"/>
        <v/>
      </c>
      <c r="D55" s="11" t="str">
        <f t="shared" si="1"/>
        <v/>
      </c>
      <c r="E55" s="11" t="str">
        <f>IF(AND(I55,C55&gt;$C$7),E54+(E54*B55),IF(AND(C55&gt;=58,C55&lt;=61),IF(VLOOKUP(C55-1,$I$3:$J$6,2,FALSE)=TRUE,(('Basic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Calculator'!$J$26-22320)/2))),IF(AND($E$14&lt;&gt;"",$C$7&lt;&gt;""),IF(C55&lt;62,(('Basic Calculator'!$J$23*'Basic Calculator'!$J$24)*12),IF(C55=62,'Basic Calculator'!$J$23*12,IF(I55,E54+(E54*B55),$C$8*12))),IF(AND($E$14&lt;&gt;"",C55&lt;62),$E$14,""))),IF(AND($E$14&lt;&gt;"",$C$7&lt;&gt;""),IF(C55&lt;62,(('Basic Calculator'!$J$23*'Basic Calculator'!$J$24)*12),IF(C55&gt;=$C$7,IF($C$7=62,'Basic Calculator'!$J$23*12,$C$8*12),0)),IF(AND($E$14&lt;&gt;"",C55&lt;62),$E$14,""))))</f>
        <v/>
      </c>
      <c r="F55" s="11" t="str">
        <f ca="1">IF(F54&lt;&gt;"",'TSP Annual Balance After Retire'!D55+'TSP Annual Balance After Retire'!E55,"")</f>
        <v/>
      </c>
      <c r="G55" s="248" t="str">
        <f t="shared" si="2"/>
        <v/>
      </c>
      <c r="H55" s="124" t="b">
        <v>0</v>
      </c>
      <c r="I55" s="6" t="b">
        <f t="shared" si="3"/>
        <v>0</v>
      </c>
    </row>
    <row r="56" spans="1:9" ht="12.75" customHeight="1" x14ac:dyDescent="0.25">
      <c r="A56" s="122"/>
      <c r="B56" s="119"/>
      <c r="C56" s="146" t="str">
        <f t="shared" si="0"/>
        <v/>
      </c>
      <c r="D56" s="11" t="str">
        <f t="shared" si="1"/>
        <v/>
      </c>
      <c r="E56" s="11" t="str">
        <f>IF(AND(I56,C56&gt;$C$7),E55+(E55*B56),IF(AND(C56&gt;=58,C56&lt;=61),IF(VLOOKUP(C56-1,$I$3:$J$6,2,FALSE)=TRUE,(('Basic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Calculator'!$J$26-22320)/2))),IF(AND($E$14&lt;&gt;"",$C$7&lt;&gt;""),IF(C56&lt;62,(('Basic Calculator'!$J$23*'Basic Calculator'!$J$24)*12),IF(C56=62,'Basic Calculator'!$J$23*12,IF(I56,E55+(E55*B56),$C$8*12))),IF(AND($E$14&lt;&gt;"",C56&lt;62),$E$14,""))),IF(AND($E$14&lt;&gt;"",$C$7&lt;&gt;""),IF(C56&lt;62,(('Basic Calculator'!$J$23*'Basic Calculator'!$J$24)*12),IF(C56&gt;=$C$7,IF($C$7=62,'Basic Calculator'!$J$23*12,$C$8*12),0)),IF(AND($E$14&lt;&gt;"",C56&lt;62),$E$14,""))))</f>
        <v/>
      </c>
      <c r="F56" s="11" t="str">
        <f ca="1">IF(F55&lt;&gt;"",'TSP Annual Balance After Retire'!D56+'TSP Annual Balance After Retire'!E56,"")</f>
        <v/>
      </c>
      <c r="G56" s="248" t="str">
        <f t="shared" si="2"/>
        <v/>
      </c>
      <c r="H56" s="124" t="b">
        <v>0</v>
      </c>
      <c r="I56" s="6" t="b">
        <f t="shared" si="3"/>
        <v>0</v>
      </c>
    </row>
    <row r="57" spans="1:9" ht="12.75" customHeight="1" x14ac:dyDescent="0.25">
      <c r="A57" s="122"/>
      <c r="B57" s="119"/>
      <c r="C57" s="146" t="str">
        <f t="shared" si="0"/>
        <v/>
      </c>
      <c r="D57" s="11" t="str">
        <f t="shared" si="1"/>
        <v/>
      </c>
      <c r="E57" s="11" t="str">
        <f>IF(AND(I57,C57&gt;$C$7),E56+(E56*B57),IF(AND(C57&gt;=58,C57&lt;=61),IF(VLOOKUP(C57-1,$I$3:$J$6,2,FALSE)=TRUE,(('Basic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Calculator'!$J$26-22320)/2))),IF(AND($E$14&lt;&gt;"",$C$7&lt;&gt;""),IF(C57&lt;62,(('Basic Calculator'!$J$23*'Basic Calculator'!$J$24)*12),IF(C57=62,'Basic Calculator'!$J$23*12,IF(I57,E56+(E56*B57),$C$8*12))),IF(AND($E$14&lt;&gt;"",C57&lt;62),$E$14,""))),IF(AND($E$14&lt;&gt;"",$C$7&lt;&gt;""),IF(C57&lt;62,(('Basic Calculator'!$J$23*'Basic Calculator'!$J$24)*12),IF(C57&gt;=$C$7,IF($C$7=62,'Basic Calculator'!$J$23*12,$C$8*12),0)),IF(AND($E$14&lt;&gt;"",C57&lt;62),$E$14,""))))</f>
        <v/>
      </c>
      <c r="F57" s="11" t="str">
        <f ca="1">IF(F56&lt;&gt;"",'TSP Annual Balance After Retire'!D57+'TSP Annual Balance After Retire'!E57,"")</f>
        <v/>
      </c>
      <c r="G57" s="248" t="str">
        <f t="shared" si="2"/>
        <v/>
      </c>
      <c r="H57" s="124" t="b">
        <v>0</v>
      </c>
      <c r="I57" s="6" t="b">
        <f t="shared" si="3"/>
        <v>0</v>
      </c>
    </row>
    <row r="58" spans="1:9" ht="12.75" customHeight="1" thickBot="1" x14ac:dyDescent="0.3">
      <c r="A58" s="123"/>
      <c r="B58" s="120"/>
      <c r="C58" s="318" t="str">
        <f t="shared" si="0"/>
        <v/>
      </c>
      <c r="D58" s="12" t="str">
        <f t="shared" si="1"/>
        <v/>
      </c>
      <c r="E58" s="12" t="str">
        <f>IF(AND(I58,C58&gt;$C$7),E57+(E57*B58),IF(AND(C58&gt;=58,C58&lt;=61),IF(VLOOKUP(C58-1,$I$3:$J$6,2,FALSE)=TRUE,(('Basic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Calculator'!$J$26-22320)/2))),IF(AND($E$14&lt;&gt;"",$C$7&lt;&gt;""),IF(C58&lt;62,(('Basic Calculator'!$J$23*'Basic Calculator'!$J$24)*12),IF(C58=62,'Basic Calculator'!$J$23*12,IF(I58,E57+(E57*B58),$C$8*12))),IF(AND($E$14&lt;&gt;"",C58&lt;62),$E$14,""))),IF(AND($E$14&lt;&gt;"",$C$7&lt;&gt;""),IF(C58&lt;62,(('Basic Calculator'!$J$23*'Basic Calculator'!$J$24)*12),IF(C58&gt;=$C$7,IF($C$7=62,'Basic Calculator'!$J$23*12,$C$8*12),0)),IF(AND($E$14&lt;&gt;"",C58&lt;62),$E$14,""))))</f>
        <v/>
      </c>
      <c r="F58" s="12" t="str">
        <f ca="1">IF(F57&lt;&gt;"",'TSP Annual Balance After Retire'!D58+'TSP Annual Balance After Retire'!E58,"")</f>
        <v/>
      </c>
      <c r="G58" s="93" t="str">
        <f t="shared" si="2"/>
        <v/>
      </c>
      <c r="H58" s="124" t="b">
        <v>0</v>
      </c>
      <c r="I58" s="6" t="b">
        <f t="shared" si="3"/>
        <v>0</v>
      </c>
    </row>
    <row r="59" spans="1:9" s="6" customFormat="1" ht="13.5" thickBot="1" x14ac:dyDescent="0.3">
      <c r="C59" s="379" t="s">
        <v>18</v>
      </c>
      <c r="D59" s="380">
        <f>SUM(D14:D58)</f>
        <v>0</v>
      </c>
      <c r="E59" s="380">
        <f>SUM(E14:E58)</f>
        <v>0</v>
      </c>
      <c r="F59" s="380">
        <f ca="1">SUM(F14:F58)</f>
        <v>0</v>
      </c>
    </row>
  </sheetData>
  <sheetProtection algorithmName="SHA-512" hashValue="oOZQJ9U4j/ESEf8K7wPbO6s9nW+qr70P3eueLTu12JNyoiWdzj+/OUCpAe1UntmUkFCkiHAKR0t5NGc+zRhPWw==" saltValue="/AnjQp6Dsvfdnd86VptQsw==" spinCount="100000" sheet="1" objects="1" scenarios="1"/>
  <mergeCells count="14">
    <mergeCell ref="A12:A13"/>
    <mergeCell ref="B12:B13"/>
    <mergeCell ref="C12:G12"/>
    <mergeCell ref="A1:G1"/>
    <mergeCell ref="A3:C3"/>
    <mergeCell ref="A4:B4"/>
    <mergeCell ref="A5:B5"/>
    <mergeCell ref="A6:B6"/>
    <mergeCell ref="A7:B7"/>
    <mergeCell ref="D7:G7"/>
    <mergeCell ref="D8:G8"/>
    <mergeCell ref="A8:B8"/>
    <mergeCell ref="E3:F3"/>
    <mergeCell ref="E5:E6"/>
  </mergeCells>
  <conditionalFormatting sqref="C7">
    <cfRule type="expression" dxfId="13" priority="2">
      <formula>$C$7=""</formula>
    </cfRule>
    <cfRule type="expression" dxfId="12" priority="14">
      <formula>$C$7&lt;62</formula>
    </cfRule>
    <cfRule type="expression" dxfId="11" priority="15">
      <formula>$C$7&lt;&gt;""</formula>
    </cfRule>
  </conditionalFormatting>
  <conditionalFormatting sqref="C8">
    <cfRule type="expression" dxfId="10" priority="12">
      <formula>AND($C$7&lt;&gt;"",$D$8&lt;&gt;"",$C$8="")</formula>
    </cfRule>
  </conditionalFormatting>
  <conditionalFormatting sqref="C14">
    <cfRule type="expression" dxfId="9" priority="7">
      <formula>AND($C$14=$C$7,$C$7&lt;&gt;"")</formula>
    </cfRule>
  </conditionalFormatting>
  <conditionalFormatting sqref="C15:C58">
    <cfRule type="expression" dxfId="8" priority="6">
      <formula>AND(C15=$C$7,C15&lt;&gt;"")</formula>
    </cfRule>
  </conditionalFormatting>
  <conditionalFormatting sqref="D14:D58">
    <cfRule type="expression" dxfId="7" priority="18">
      <formula>#REF!&lt;0</formula>
    </cfRule>
  </conditionalFormatting>
  <conditionalFormatting sqref="D8:G8">
    <cfRule type="expression" dxfId="6" priority="9">
      <formula>AND($C$8&lt;&gt;"",$D$8&lt;&gt;"")</formula>
    </cfRule>
    <cfRule type="expression" dxfId="5" priority="10">
      <formula>AND($C$8="",$D$8&lt;&gt;"")</formula>
    </cfRule>
  </conditionalFormatting>
  <conditionalFormatting sqref="E14">
    <cfRule type="expression" dxfId="4" priority="1">
      <formula>AND($C$14="",$E$14=0)</formula>
    </cfRule>
    <cfRule type="expression" dxfId="3" priority="5">
      <formula>AND($C$14=$C$7,C14&lt;&gt;"")</formula>
    </cfRule>
  </conditionalFormatting>
  <conditionalFormatting sqref="E15:E58">
    <cfRule type="expression" dxfId="2" priority="4">
      <formula>AND(C15=$C$7,C15&lt;&gt;"")</formula>
    </cfRule>
  </conditionalFormatting>
  <conditionalFormatting sqref="F14:F58">
    <cfRule type="expression" dxfId="1" priority="19">
      <formula>#REF!&lt;0</formula>
    </cfRule>
  </conditionalFormatting>
  <pageMargins left="0" right="0" top="0" bottom="0" header="0" footer="0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14</xdr:row>
                    <xdr:rowOff>114300</xdr:rowOff>
                  </from>
                  <to>
                    <xdr:col>0</xdr:col>
                    <xdr:colOff>504825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15</xdr:row>
                    <xdr:rowOff>114300</xdr:rowOff>
                  </from>
                  <to>
                    <xdr:col>0</xdr:col>
                    <xdr:colOff>504825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13</xdr:row>
                    <xdr:rowOff>104775</xdr:rowOff>
                  </from>
                  <to>
                    <xdr:col>0</xdr:col>
                    <xdr:colOff>504825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16</xdr:row>
                    <xdr:rowOff>114300</xdr:rowOff>
                  </from>
                  <to>
                    <xdr:col>0</xdr:col>
                    <xdr:colOff>504825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17</xdr:row>
                    <xdr:rowOff>114300</xdr:rowOff>
                  </from>
                  <to>
                    <xdr:col>0</xdr:col>
                    <xdr:colOff>504825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18</xdr:row>
                    <xdr:rowOff>114300</xdr:rowOff>
                  </from>
                  <to>
                    <xdr:col>0</xdr:col>
                    <xdr:colOff>504825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19</xdr:row>
                    <xdr:rowOff>114300</xdr:rowOff>
                  </from>
                  <to>
                    <xdr:col>0</xdr:col>
                    <xdr:colOff>504825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20</xdr:row>
                    <xdr:rowOff>114300</xdr:rowOff>
                  </from>
                  <to>
                    <xdr:col>0</xdr:col>
                    <xdr:colOff>504825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Check Box 9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21</xdr:row>
                    <xdr:rowOff>114300</xdr:rowOff>
                  </from>
                  <to>
                    <xdr:col>0</xdr:col>
                    <xdr:colOff>504825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3" name="Check Box 10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22</xdr:row>
                    <xdr:rowOff>114300</xdr:rowOff>
                  </from>
                  <to>
                    <xdr:col>0</xdr:col>
                    <xdr:colOff>504825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4" name="Check Box 11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23</xdr:row>
                    <xdr:rowOff>114300</xdr:rowOff>
                  </from>
                  <to>
                    <xdr:col>0</xdr:col>
                    <xdr:colOff>504825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5" name="Check Box 12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24</xdr:row>
                    <xdr:rowOff>114300</xdr:rowOff>
                  </from>
                  <to>
                    <xdr:col>0</xdr:col>
                    <xdr:colOff>504825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6" name="Check Box 13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25</xdr:row>
                    <xdr:rowOff>114300</xdr:rowOff>
                  </from>
                  <to>
                    <xdr:col>0</xdr:col>
                    <xdr:colOff>504825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7" name="Check Box 14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26</xdr:row>
                    <xdr:rowOff>114300</xdr:rowOff>
                  </from>
                  <to>
                    <xdr:col>0</xdr:col>
                    <xdr:colOff>504825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8" name="Check Box 15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27</xdr:row>
                    <xdr:rowOff>114300</xdr:rowOff>
                  </from>
                  <to>
                    <xdr:col>0</xdr:col>
                    <xdr:colOff>504825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9" name="Check Box 16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28</xdr:row>
                    <xdr:rowOff>114300</xdr:rowOff>
                  </from>
                  <to>
                    <xdr:col>0</xdr:col>
                    <xdr:colOff>504825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20" name="Check Box 17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29</xdr:row>
                    <xdr:rowOff>114300</xdr:rowOff>
                  </from>
                  <to>
                    <xdr:col>0</xdr:col>
                    <xdr:colOff>504825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21" name="Check Box 18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30</xdr:row>
                    <xdr:rowOff>114300</xdr:rowOff>
                  </from>
                  <to>
                    <xdr:col>0</xdr:col>
                    <xdr:colOff>504825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2" name="Check Box 19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31</xdr:row>
                    <xdr:rowOff>114300</xdr:rowOff>
                  </from>
                  <to>
                    <xdr:col>0</xdr:col>
                    <xdr:colOff>504825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23" name="Check Box 20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32</xdr:row>
                    <xdr:rowOff>114300</xdr:rowOff>
                  </from>
                  <to>
                    <xdr:col>0</xdr:col>
                    <xdr:colOff>504825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24" name="Check Box 21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33</xdr:row>
                    <xdr:rowOff>114300</xdr:rowOff>
                  </from>
                  <to>
                    <xdr:col>0</xdr:col>
                    <xdr:colOff>504825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5" name="Check Box 22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34</xdr:row>
                    <xdr:rowOff>114300</xdr:rowOff>
                  </from>
                  <to>
                    <xdr:col>0</xdr:col>
                    <xdr:colOff>504825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6" name="Check Box 23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35</xdr:row>
                    <xdr:rowOff>114300</xdr:rowOff>
                  </from>
                  <to>
                    <xdr:col>0</xdr:col>
                    <xdr:colOff>504825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7" name="Check Box 24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36</xdr:row>
                    <xdr:rowOff>114300</xdr:rowOff>
                  </from>
                  <to>
                    <xdr:col>0</xdr:col>
                    <xdr:colOff>504825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8" name="Check Box 25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37</xdr:row>
                    <xdr:rowOff>114300</xdr:rowOff>
                  </from>
                  <to>
                    <xdr:col>0</xdr:col>
                    <xdr:colOff>504825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9" name="Check Box 26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38</xdr:row>
                    <xdr:rowOff>114300</xdr:rowOff>
                  </from>
                  <to>
                    <xdr:col>0</xdr:col>
                    <xdr:colOff>504825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30" name="Check Box 27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39</xdr:row>
                    <xdr:rowOff>114300</xdr:rowOff>
                  </from>
                  <to>
                    <xdr:col>0</xdr:col>
                    <xdr:colOff>504825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31" name="Check Box 28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40</xdr:row>
                    <xdr:rowOff>114300</xdr:rowOff>
                  </from>
                  <to>
                    <xdr:col>0</xdr:col>
                    <xdr:colOff>504825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32" name="Check Box 29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41</xdr:row>
                    <xdr:rowOff>114300</xdr:rowOff>
                  </from>
                  <to>
                    <xdr:col>0</xdr:col>
                    <xdr:colOff>504825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33" name="Check Box 30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42</xdr:row>
                    <xdr:rowOff>114300</xdr:rowOff>
                  </from>
                  <to>
                    <xdr:col>0</xdr:col>
                    <xdr:colOff>504825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34" name="Check Box 31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43</xdr:row>
                    <xdr:rowOff>114300</xdr:rowOff>
                  </from>
                  <to>
                    <xdr:col>0</xdr:col>
                    <xdr:colOff>504825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35" name="Check Box 32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44</xdr:row>
                    <xdr:rowOff>114300</xdr:rowOff>
                  </from>
                  <to>
                    <xdr:col>0</xdr:col>
                    <xdr:colOff>504825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36" name="Check Box 33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45</xdr:row>
                    <xdr:rowOff>114300</xdr:rowOff>
                  </from>
                  <to>
                    <xdr:col>0</xdr:col>
                    <xdr:colOff>504825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37" name="Check Box 34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46</xdr:row>
                    <xdr:rowOff>114300</xdr:rowOff>
                  </from>
                  <to>
                    <xdr:col>0</xdr:col>
                    <xdr:colOff>504825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38" name="Check Box 35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47</xdr:row>
                    <xdr:rowOff>114300</xdr:rowOff>
                  </from>
                  <to>
                    <xdr:col>0</xdr:col>
                    <xdr:colOff>504825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39" name="Check Box 36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48</xdr:row>
                    <xdr:rowOff>114300</xdr:rowOff>
                  </from>
                  <to>
                    <xdr:col>0</xdr:col>
                    <xdr:colOff>504825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40" name="Check Box 37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49</xdr:row>
                    <xdr:rowOff>114300</xdr:rowOff>
                  </from>
                  <to>
                    <xdr:col>0</xdr:col>
                    <xdr:colOff>504825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41" name="Check Box 38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50</xdr:row>
                    <xdr:rowOff>114300</xdr:rowOff>
                  </from>
                  <to>
                    <xdr:col>0</xdr:col>
                    <xdr:colOff>504825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42" name="Check Box 39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51</xdr:row>
                    <xdr:rowOff>114300</xdr:rowOff>
                  </from>
                  <to>
                    <xdr:col>0</xdr:col>
                    <xdr:colOff>504825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43" name="Check Box 40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52</xdr:row>
                    <xdr:rowOff>114300</xdr:rowOff>
                  </from>
                  <to>
                    <xdr:col>0</xdr:col>
                    <xdr:colOff>504825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44" name="Check Box 41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53</xdr:row>
                    <xdr:rowOff>114300</xdr:rowOff>
                  </from>
                  <to>
                    <xdr:col>0</xdr:col>
                    <xdr:colOff>504825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45" name="Check Box 42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54</xdr:row>
                    <xdr:rowOff>114300</xdr:rowOff>
                  </from>
                  <to>
                    <xdr:col>0</xdr:col>
                    <xdr:colOff>504825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46" name="Check Box 43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55</xdr:row>
                    <xdr:rowOff>114300</xdr:rowOff>
                  </from>
                  <to>
                    <xdr:col>0</xdr:col>
                    <xdr:colOff>504825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47" name="Check Box 44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56</xdr:row>
                    <xdr:rowOff>114300</xdr:rowOff>
                  </from>
                  <to>
                    <xdr:col>0</xdr:col>
                    <xdr:colOff>504825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48" name="Check Box 45">
              <controlPr locked="0" defaultSize="0" autoFill="0" autoLine="0" autoPict="0">
                <anchor moveWithCells="1">
                  <from>
                    <xdr:col>4</xdr:col>
                    <xdr:colOff>1238250</xdr:colOff>
                    <xdr:row>3</xdr:row>
                    <xdr:rowOff>161925</xdr:rowOff>
                  </from>
                  <to>
                    <xdr:col>5</xdr:col>
                    <xdr:colOff>561975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49" name="Check Box 47">
              <controlPr locked="0" defaultSize="0" autoFill="0" autoLine="0" autoPict="0">
                <anchor moveWithCells="1">
                  <from>
                    <xdr:col>5</xdr:col>
                    <xdr:colOff>552450</xdr:colOff>
                    <xdr:row>3</xdr:row>
                    <xdr:rowOff>161925</xdr:rowOff>
                  </from>
                  <to>
                    <xdr:col>6</xdr:col>
                    <xdr:colOff>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50" name="Check Box 48">
              <controlPr locked="0" defaultSize="0" autoFill="0" autoLine="0" autoPict="0">
                <anchor moveWithCells="1">
                  <from>
                    <xdr:col>4</xdr:col>
                    <xdr:colOff>1238250</xdr:colOff>
                    <xdr:row>4</xdr:row>
                    <xdr:rowOff>123825</xdr:rowOff>
                  </from>
                  <to>
                    <xdr:col>5</xdr:col>
                    <xdr:colOff>552450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r:id="rId51" name="Check Box 49">
              <controlPr locked="0" defaultSize="0" autoFill="0" autoLine="0" autoPict="0">
                <anchor moveWithCells="1">
                  <from>
                    <xdr:col>5</xdr:col>
                    <xdr:colOff>552450</xdr:colOff>
                    <xdr:row>4</xdr:row>
                    <xdr:rowOff>123825</xdr:rowOff>
                  </from>
                  <to>
                    <xdr:col>5</xdr:col>
                    <xdr:colOff>1095375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0" r:id="rId52" name="Check Box 50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14</xdr:row>
                    <xdr:rowOff>114300</xdr:rowOff>
                  </from>
                  <to>
                    <xdr:col>0</xdr:col>
                    <xdr:colOff>1133475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1" r:id="rId53" name="Check Box 51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15</xdr:row>
                    <xdr:rowOff>114300</xdr:rowOff>
                  </from>
                  <to>
                    <xdr:col>0</xdr:col>
                    <xdr:colOff>1133475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r:id="rId54" name="Check Box 52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13</xdr:row>
                    <xdr:rowOff>104775</xdr:rowOff>
                  </from>
                  <to>
                    <xdr:col>0</xdr:col>
                    <xdr:colOff>1133475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r:id="rId55" name="Check Box 53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16</xdr:row>
                    <xdr:rowOff>114300</xdr:rowOff>
                  </from>
                  <to>
                    <xdr:col>0</xdr:col>
                    <xdr:colOff>1133475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r:id="rId56" name="Check Box 54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17</xdr:row>
                    <xdr:rowOff>114300</xdr:rowOff>
                  </from>
                  <to>
                    <xdr:col>0</xdr:col>
                    <xdr:colOff>1133475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5" r:id="rId57" name="Check Box 55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18</xdr:row>
                    <xdr:rowOff>114300</xdr:rowOff>
                  </from>
                  <to>
                    <xdr:col>0</xdr:col>
                    <xdr:colOff>1133475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6" r:id="rId58" name="Check Box 56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19</xdr:row>
                    <xdr:rowOff>114300</xdr:rowOff>
                  </from>
                  <to>
                    <xdr:col>0</xdr:col>
                    <xdr:colOff>1133475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7" r:id="rId59" name="Check Box 57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20</xdr:row>
                    <xdr:rowOff>123825</xdr:rowOff>
                  </from>
                  <to>
                    <xdr:col>0</xdr:col>
                    <xdr:colOff>1133475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8" r:id="rId60" name="Check Box 58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21</xdr:row>
                    <xdr:rowOff>123825</xdr:rowOff>
                  </from>
                  <to>
                    <xdr:col>0</xdr:col>
                    <xdr:colOff>1133475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9" r:id="rId61" name="Check Box 59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22</xdr:row>
                    <xdr:rowOff>123825</xdr:rowOff>
                  </from>
                  <to>
                    <xdr:col>0</xdr:col>
                    <xdr:colOff>1133475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0" r:id="rId62" name="Check Box 60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23</xdr:row>
                    <xdr:rowOff>123825</xdr:rowOff>
                  </from>
                  <to>
                    <xdr:col>0</xdr:col>
                    <xdr:colOff>1133475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1" r:id="rId63" name="Check Box 61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24</xdr:row>
                    <xdr:rowOff>123825</xdr:rowOff>
                  </from>
                  <to>
                    <xdr:col>0</xdr:col>
                    <xdr:colOff>1133475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2" r:id="rId64" name="Check Box 62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25</xdr:row>
                    <xdr:rowOff>123825</xdr:rowOff>
                  </from>
                  <to>
                    <xdr:col>0</xdr:col>
                    <xdr:colOff>1133475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3" r:id="rId65" name="Check Box 63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26</xdr:row>
                    <xdr:rowOff>123825</xdr:rowOff>
                  </from>
                  <to>
                    <xdr:col>0</xdr:col>
                    <xdr:colOff>1133475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4" r:id="rId66" name="Check Box 64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27</xdr:row>
                    <xdr:rowOff>123825</xdr:rowOff>
                  </from>
                  <to>
                    <xdr:col>0</xdr:col>
                    <xdr:colOff>1133475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5" r:id="rId67" name="Check Box 65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28</xdr:row>
                    <xdr:rowOff>123825</xdr:rowOff>
                  </from>
                  <to>
                    <xdr:col>0</xdr:col>
                    <xdr:colOff>1133475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6" r:id="rId68" name="Check Box 66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29</xdr:row>
                    <xdr:rowOff>123825</xdr:rowOff>
                  </from>
                  <to>
                    <xdr:col>0</xdr:col>
                    <xdr:colOff>1133475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7" r:id="rId69" name="Check Box 67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30</xdr:row>
                    <xdr:rowOff>123825</xdr:rowOff>
                  </from>
                  <to>
                    <xdr:col>0</xdr:col>
                    <xdr:colOff>1133475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8" r:id="rId70" name="Check Box 68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31</xdr:row>
                    <xdr:rowOff>123825</xdr:rowOff>
                  </from>
                  <to>
                    <xdr:col>0</xdr:col>
                    <xdr:colOff>1133475</xdr:colOff>
                    <xdr:row>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9" r:id="rId71" name="Check Box 69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32</xdr:row>
                    <xdr:rowOff>123825</xdr:rowOff>
                  </from>
                  <to>
                    <xdr:col>0</xdr:col>
                    <xdr:colOff>1133475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0" r:id="rId72" name="Check Box 70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33</xdr:row>
                    <xdr:rowOff>123825</xdr:rowOff>
                  </from>
                  <to>
                    <xdr:col>0</xdr:col>
                    <xdr:colOff>1133475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1" r:id="rId73" name="Check Box 71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34</xdr:row>
                    <xdr:rowOff>123825</xdr:rowOff>
                  </from>
                  <to>
                    <xdr:col>0</xdr:col>
                    <xdr:colOff>1133475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2" r:id="rId74" name="Check Box 72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35</xdr:row>
                    <xdr:rowOff>123825</xdr:rowOff>
                  </from>
                  <to>
                    <xdr:col>0</xdr:col>
                    <xdr:colOff>1133475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3" r:id="rId75" name="Check Box 73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36</xdr:row>
                    <xdr:rowOff>123825</xdr:rowOff>
                  </from>
                  <to>
                    <xdr:col>0</xdr:col>
                    <xdr:colOff>1133475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4" r:id="rId76" name="Check Box 74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37</xdr:row>
                    <xdr:rowOff>123825</xdr:rowOff>
                  </from>
                  <to>
                    <xdr:col>0</xdr:col>
                    <xdr:colOff>1133475</xdr:colOff>
                    <xdr:row>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5" r:id="rId77" name="Check Box 75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38</xdr:row>
                    <xdr:rowOff>123825</xdr:rowOff>
                  </from>
                  <to>
                    <xdr:col>0</xdr:col>
                    <xdr:colOff>1133475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6" r:id="rId78" name="Check Box 76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39</xdr:row>
                    <xdr:rowOff>123825</xdr:rowOff>
                  </from>
                  <to>
                    <xdr:col>0</xdr:col>
                    <xdr:colOff>1133475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7" r:id="rId79" name="Check Box 77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40</xdr:row>
                    <xdr:rowOff>123825</xdr:rowOff>
                  </from>
                  <to>
                    <xdr:col>0</xdr:col>
                    <xdr:colOff>1133475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8" r:id="rId80" name="Check Box 78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41</xdr:row>
                    <xdr:rowOff>123825</xdr:rowOff>
                  </from>
                  <to>
                    <xdr:col>0</xdr:col>
                    <xdr:colOff>1133475</xdr:colOff>
                    <xdr:row>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9" r:id="rId81" name="Check Box 79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42</xdr:row>
                    <xdr:rowOff>123825</xdr:rowOff>
                  </from>
                  <to>
                    <xdr:col>0</xdr:col>
                    <xdr:colOff>1133475</xdr:colOff>
                    <xdr:row>44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0" r:id="rId82" name="Check Box 80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43</xdr:row>
                    <xdr:rowOff>123825</xdr:rowOff>
                  </from>
                  <to>
                    <xdr:col>0</xdr:col>
                    <xdr:colOff>1133475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1" r:id="rId83" name="Check Box 81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44</xdr:row>
                    <xdr:rowOff>123825</xdr:rowOff>
                  </from>
                  <to>
                    <xdr:col>0</xdr:col>
                    <xdr:colOff>1133475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2" r:id="rId84" name="Check Box 82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45</xdr:row>
                    <xdr:rowOff>123825</xdr:rowOff>
                  </from>
                  <to>
                    <xdr:col>0</xdr:col>
                    <xdr:colOff>1133475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3" r:id="rId85" name="Check Box 83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46</xdr:row>
                    <xdr:rowOff>123825</xdr:rowOff>
                  </from>
                  <to>
                    <xdr:col>0</xdr:col>
                    <xdr:colOff>1133475</xdr:colOff>
                    <xdr:row>48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4" r:id="rId86" name="Check Box 84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47</xdr:row>
                    <xdr:rowOff>123825</xdr:rowOff>
                  </from>
                  <to>
                    <xdr:col>0</xdr:col>
                    <xdr:colOff>1133475</xdr:colOff>
                    <xdr:row>49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5" r:id="rId87" name="Check Box 85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48</xdr:row>
                    <xdr:rowOff>123825</xdr:rowOff>
                  </from>
                  <to>
                    <xdr:col>0</xdr:col>
                    <xdr:colOff>1133475</xdr:colOff>
                    <xdr:row>50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6" r:id="rId88" name="Check Box 86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49</xdr:row>
                    <xdr:rowOff>123825</xdr:rowOff>
                  </from>
                  <to>
                    <xdr:col>0</xdr:col>
                    <xdr:colOff>1133475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7" r:id="rId89" name="Check Box 87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50</xdr:row>
                    <xdr:rowOff>123825</xdr:rowOff>
                  </from>
                  <to>
                    <xdr:col>0</xdr:col>
                    <xdr:colOff>1133475</xdr:colOff>
                    <xdr:row>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8" r:id="rId90" name="Check Box 88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51</xdr:row>
                    <xdr:rowOff>123825</xdr:rowOff>
                  </from>
                  <to>
                    <xdr:col>0</xdr:col>
                    <xdr:colOff>1133475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9" r:id="rId91" name="Check Box 89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52</xdr:row>
                    <xdr:rowOff>123825</xdr:rowOff>
                  </from>
                  <to>
                    <xdr:col>0</xdr:col>
                    <xdr:colOff>1133475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0" r:id="rId92" name="Check Box 90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53</xdr:row>
                    <xdr:rowOff>123825</xdr:rowOff>
                  </from>
                  <to>
                    <xdr:col>0</xdr:col>
                    <xdr:colOff>1133475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1" r:id="rId93" name="Check Box 91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54</xdr:row>
                    <xdr:rowOff>123825</xdr:rowOff>
                  </from>
                  <to>
                    <xdr:col>0</xdr:col>
                    <xdr:colOff>1133475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2" r:id="rId94" name="Check Box 92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55</xdr:row>
                    <xdr:rowOff>123825</xdr:rowOff>
                  </from>
                  <to>
                    <xdr:col>0</xdr:col>
                    <xdr:colOff>1133475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3" r:id="rId95" name="Check Box 93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56</xdr:row>
                    <xdr:rowOff>123825</xdr:rowOff>
                  </from>
                  <to>
                    <xdr:col>0</xdr:col>
                    <xdr:colOff>1133475</xdr:colOff>
                    <xdr:row>58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AP63"/>
  <sheetViews>
    <sheetView zoomScale="125" zoomScaleNormal="125" workbookViewId="0">
      <pane ySplit="6" topLeftCell="A7" activePane="bottomLeft" state="frozen"/>
      <selection activeCell="F3" sqref="F3"/>
      <selection pane="bottomLeft" activeCell="A2" sqref="A2"/>
    </sheetView>
  </sheetViews>
  <sheetFormatPr defaultColWidth="7" defaultRowHeight="12" x14ac:dyDescent="0.25"/>
  <cols>
    <col min="1" max="1" width="8.28515625" style="26" bestFit="1" customWidth="1"/>
    <col min="2" max="2" width="6.140625" style="27" bestFit="1" customWidth="1"/>
    <col min="3" max="3" width="5.28515625" style="27" bestFit="1" customWidth="1"/>
    <col min="4" max="4" width="5.85546875" style="27" bestFit="1" customWidth="1"/>
    <col min="5" max="5" width="6.7109375" style="27" bestFit="1" customWidth="1"/>
    <col min="6" max="6" width="5.85546875" style="27" bestFit="1" customWidth="1"/>
    <col min="7" max="7" width="6.7109375" style="27" bestFit="1" customWidth="1"/>
    <col min="8" max="8" width="5.85546875" style="27" bestFit="1" customWidth="1"/>
    <col min="9" max="9" width="6.7109375" style="27" bestFit="1" customWidth="1"/>
    <col min="10" max="10" width="5.85546875" style="27" bestFit="1" customWidth="1"/>
    <col min="11" max="11" width="6.7109375" style="27" bestFit="1" customWidth="1"/>
    <col min="12" max="13" width="5.85546875" style="27" bestFit="1" customWidth="1"/>
    <col min="14" max="14" width="5.85546875" style="25" bestFit="1" customWidth="1"/>
    <col min="15" max="15" width="6.7109375" style="25" bestFit="1" customWidth="1"/>
    <col min="16" max="16" width="5.85546875" style="25" bestFit="1" customWidth="1"/>
    <col min="17" max="17" width="6.7109375" style="25" bestFit="1" customWidth="1"/>
    <col min="18" max="19" width="6.7109375" style="25" customWidth="1"/>
    <col min="20" max="20" width="5.85546875" style="25" bestFit="1" customWidth="1"/>
    <col min="21" max="21" width="6.7109375" style="25" bestFit="1" customWidth="1"/>
    <col min="22" max="23" width="6.7109375" style="25" customWidth="1"/>
    <col min="24" max="24" width="5.85546875" style="25" bestFit="1" customWidth="1"/>
    <col min="25" max="25" width="6.7109375" style="25" bestFit="1" customWidth="1"/>
    <col min="26" max="31" width="6.140625" style="25" customWidth="1"/>
    <col min="32" max="32" width="7" style="25"/>
    <col min="33" max="35" width="3.28515625" style="25" customWidth="1"/>
    <col min="36" max="42" width="4.140625" style="25" customWidth="1"/>
    <col min="43" max="16384" width="7" style="25"/>
  </cols>
  <sheetData>
    <row r="1" spans="1:42" ht="26.25" x14ac:dyDescent="0.25">
      <c r="A1" s="624" t="s">
        <v>52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  <c r="O1" s="624"/>
      <c r="P1" s="624"/>
      <c r="Q1" s="624"/>
      <c r="R1" s="624"/>
      <c r="S1" s="624"/>
      <c r="T1" s="624"/>
      <c r="U1" s="624"/>
      <c r="V1" s="624"/>
      <c r="W1" s="624"/>
      <c r="X1" s="624"/>
      <c r="Y1" s="624"/>
      <c r="Z1" s="383"/>
      <c r="AA1" s="383"/>
      <c r="AB1" s="383"/>
      <c r="AC1" s="383"/>
      <c r="AD1" s="383"/>
      <c r="AE1" s="383"/>
    </row>
    <row r="3" spans="1:42" ht="18.75" x14ac:dyDescent="0.25">
      <c r="A3" s="625" t="s">
        <v>53</v>
      </c>
      <c r="B3" s="625"/>
      <c r="C3" s="625"/>
      <c r="D3" s="626">
        <f ca="1">NOW()</f>
        <v>45461.499879513889</v>
      </c>
      <c r="E3" s="626"/>
      <c r="F3" s="626"/>
      <c r="G3" s="626"/>
    </row>
    <row r="4" spans="1:42" ht="12.75" thickBot="1" x14ac:dyDescent="0.3"/>
    <row r="5" spans="1:42" ht="12.75" thickTop="1" x14ac:dyDescent="0.25">
      <c r="A5" s="629" t="s">
        <v>54</v>
      </c>
      <c r="B5" s="620" t="s">
        <v>55</v>
      </c>
      <c r="C5" s="631"/>
      <c r="D5" s="620" t="s">
        <v>56</v>
      </c>
      <c r="E5" s="621"/>
      <c r="F5" s="620" t="s">
        <v>57</v>
      </c>
      <c r="G5" s="621"/>
      <c r="H5" s="620" t="s">
        <v>58</v>
      </c>
      <c r="I5" s="621"/>
      <c r="J5" s="620" t="s">
        <v>59</v>
      </c>
      <c r="K5" s="621"/>
      <c r="L5" s="620" t="s">
        <v>60</v>
      </c>
      <c r="M5" s="621"/>
      <c r="N5" s="620" t="s">
        <v>3426</v>
      </c>
      <c r="O5" s="621"/>
      <c r="P5" s="620" t="s">
        <v>62</v>
      </c>
      <c r="Q5" s="621"/>
      <c r="R5" s="620" t="s">
        <v>3427</v>
      </c>
      <c r="S5" s="621"/>
      <c r="T5" s="620" t="s">
        <v>63</v>
      </c>
      <c r="U5" s="621"/>
      <c r="V5" s="620" t="s">
        <v>3428</v>
      </c>
      <c r="W5" s="621"/>
      <c r="X5" s="620" t="s">
        <v>64</v>
      </c>
      <c r="Y5" s="621"/>
      <c r="Z5" s="620" t="s">
        <v>3429</v>
      </c>
      <c r="AA5" s="621"/>
      <c r="AB5" s="620" t="s">
        <v>3430</v>
      </c>
      <c r="AC5" s="621"/>
      <c r="AD5" s="620" t="s">
        <v>3431</v>
      </c>
      <c r="AE5" s="621"/>
    </row>
    <row r="6" spans="1:42" s="31" customFormat="1" ht="24.75" thickBot="1" x14ac:dyDescent="0.3">
      <c r="A6" s="630"/>
      <c r="B6" s="28" t="s">
        <v>65</v>
      </c>
      <c r="C6" s="29" t="s">
        <v>66</v>
      </c>
      <c r="D6" s="28" t="s">
        <v>65</v>
      </c>
      <c r="E6" s="30" t="s">
        <v>66</v>
      </c>
      <c r="F6" s="28" t="s">
        <v>65</v>
      </c>
      <c r="G6" s="30" t="s">
        <v>66</v>
      </c>
      <c r="H6" s="28" t="s">
        <v>65</v>
      </c>
      <c r="I6" s="30" t="s">
        <v>66</v>
      </c>
      <c r="J6" s="28" t="s">
        <v>65</v>
      </c>
      <c r="K6" s="30" t="s">
        <v>66</v>
      </c>
      <c r="L6" s="28" t="s">
        <v>65</v>
      </c>
      <c r="M6" s="30" t="s">
        <v>66</v>
      </c>
      <c r="N6" s="28" t="s">
        <v>65</v>
      </c>
      <c r="O6" s="30" t="s">
        <v>66</v>
      </c>
      <c r="P6" s="28" t="s">
        <v>65</v>
      </c>
      <c r="Q6" s="30" t="s">
        <v>66</v>
      </c>
      <c r="R6" s="28" t="s">
        <v>65</v>
      </c>
      <c r="S6" s="30" t="s">
        <v>66</v>
      </c>
      <c r="T6" s="28" t="s">
        <v>65</v>
      </c>
      <c r="U6" s="30" t="s">
        <v>66</v>
      </c>
      <c r="V6" s="28" t="s">
        <v>65</v>
      </c>
      <c r="W6" s="30" t="s">
        <v>66</v>
      </c>
      <c r="X6" s="28" t="s">
        <v>65</v>
      </c>
      <c r="Y6" s="30" t="s">
        <v>66</v>
      </c>
      <c r="Z6" s="28" t="s">
        <v>65</v>
      </c>
      <c r="AA6" s="30" t="s">
        <v>66</v>
      </c>
      <c r="AB6" s="28" t="s">
        <v>65</v>
      </c>
      <c r="AC6" s="30" t="s">
        <v>66</v>
      </c>
      <c r="AD6" s="28" t="s">
        <v>65</v>
      </c>
      <c r="AE6" s="30" t="s">
        <v>66</v>
      </c>
      <c r="AG6" s="31" t="s">
        <v>67</v>
      </c>
      <c r="AH6" s="31" t="s">
        <v>68</v>
      </c>
      <c r="AI6" s="31" t="s">
        <v>69</v>
      </c>
      <c r="AJ6" s="31" t="s">
        <v>70</v>
      </c>
      <c r="AK6" s="31" t="s">
        <v>71</v>
      </c>
      <c r="AL6" s="31" t="s">
        <v>72</v>
      </c>
      <c r="AM6" s="31" t="s">
        <v>73</v>
      </c>
      <c r="AN6" s="31" t="s">
        <v>74</v>
      </c>
      <c r="AO6" s="31" t="s">
        <v>75</v>
      </c>
      <c r="AP6" s="31" t="s">
        <v>76</v>
      </c>
    </row>
    <row r="7" spans="1:42" x14ac:dyDescent="0.25">
      <c r="A7" s="32">
        <v>1988</v>
      </c>
      <c r="B7" s="33">
        <v>7.1000000000000004E-3</v>
      </c>
      <c r="C7" s="34">
        <v>8.8099999999999998E-2</v>
      </c>
      <c r="D7" s="33">
        <v>3.0000000000000001E-3</v>
      </c>
      <c r="E7" s="35">
        <v>3.6299999999999999E-2</v>
      </c>
      <c r="F7" s="33">
        <v>9.7000000000000003E-3</v>
      </c>
      <c r="G7" s="35">
        <v>0.11840000000000001</v>
      </c>
      <c r="H7" s="33"/>
      <c r="I7" s="35"/>
      <c r="J7" s="33"/>
      <c r="K7" s="35"/>
      <c r="L7" s="33"/>
      <c r="M7" s="35"/>
      <c r="N7" s="33"/>
      <c r="O7" s="36"/>
      <c r="P7" s="33"/>
      <c r="Q7" s="35"/>
      <c r="R7" s="395"/>
      <c r="S7" s="49"/>
      <c r="T7" s="33"/>
      <c r="U7" s="36"/>
      <c r="V7" s="395"/>
      <c r="W7" s="49"/>
      <c r="X7" s="33"/>
      <c r="Y7" s="35"/>
      <c r="Z7" s="33"/>
      <c r="AA7" s="35"/>
      <c r="AB7" s="33"/>
      <c r="AC7" s="35"/>
      <c r="AD7" s="33"/>
      <c r="AE7" s="35"/>
      <c r="AG7" s="26">
        <f t="shared" ref="AG7:AG42" ca="1" si="0">IF(A7=YEAR(NOW())-1,1,0)</f>
        <v>0</v>
      </c>
      <c r="AH7" s="26">
        <f t="shared" ref="AH7:AH42" ca="1" si="1">IF(AND(A7&gt;=YEAR(NOW())-3,A7&lt;YEAR(NOW())),1,0)</f>
        <v>0</v>
      </c>
      <c r="AI7" s="26">
        <f t="shared" ref="AI7:AI42" ca="1" si="2">IF(AND(A7&gt;=YEAR(NOW())-5,A7&lt;YEAR(NOW())),1,0)</f>
        <v>0</v>
      </c>
      <c r="AJ7" s="26">
        <f t="shared" ref="AJ7:AJ42" ca="1" si="3">IF(AND(A7&gt;=YEAR(NOW())-10,A7&lt;YEAR(NOW())),1,0)</f>
        <v>0</v>
      </c>
      <c r="AK7" s="26">
        <f t="shared" ref="AK7:AK42" ca="1" si="4">IF(AND(A7&gt;=YEAR(NOW())-15,A7&lt;YEAR(NOW())),1,0)</f>
        <v>0</v>
      </c>
      <c r="AL7" s="26">
        <f t="shared" ref="AL7:AL42" ca="1" si="5">IF(AND(A7&gt;=YEAR(NOW())-20,A7&lt;YEAR(NOW())),1,0)</f>
        <v>0</v>
      </c>
      <c r="AM7" s="26">
        <f t="shared" ref="AM7:AM42" ca="1" si="6">IF(AND(A7&gt;=YEAR(NOW())-25,A7&lt;YEAR(NOW())),1,0)</f>
        <v>0</v>
      </c>
      <c r="AN7" s="26">
        <f t="shared" ref="AN7:AN42" ca="1" si="7">IF(AND(A7&gt;=YEAR(NOW())-30,A7&lt;YEAR(NOW())),1,0)</f>
        <v>0</v>
      </c>
      <c r="AO7" s="26">
        <f t="shared" ref="AO7:AO42" ca="1" si="8">IF(AND(A7&gt;=YEAR(NOW())-35,A7&lt;YEAR(NOW())),1,0)</f>
        <v>0</v>
      </c>
      <c r="AP7" s="26">
        <f t="shared" ref="AP7:AP42" ca="1" si="9">IF(AND(A7&gt;=YEAR(NOW())-40,A7&lt;YEAR(NOW())),1,0)</f>
        <v>1</v>
      </c>
    </row>
    <row r="8" spans="1:42" x14ac:dyDescent="0.25">
      <c r="A8" s="32">
        <v>1989</v>
      </c>
      <c r="B8" s="33">
        <v>7.1000000000000004E-3</v>
      </c>
      <c r="C8" s="34">
        <v>8.8099999999999998E-2</v>
      </c>
      <c r="D8" s="33">
        <v>1.0999999999999999E-2</v>
      </c>
      <c r="E8" s="35">
        <v>0.1389</v>
      </c>
      <c r="F8" s="33">
        <v>2.3300000000000001E-2</v>
      </c>
      <c r="G8" s="35">
        <v>0.31030000000000002</v>
      </c>
      <c r="H8" s="33"/>
      <c r="I8" s="35"/>
      <c r="J8" s="33"/>
      <c r="K8" s="35"/>
      <c r="L8" s="33"/>
      <c r="M8" s="35"/>
      <c r="N8" s="33"/>
      <c r="O8" s="36"/>
      <c r="P8" s="33"/>
      <c r="Q8" s="35"/>
      <c r="R8" s="395"/>
      <c r="S8" s="35"/>
      <c r="T8" s="33"/>
      <c r="U8" s="36"/>
      <c r="V8" s="395"/>
      <c r="W8" s="35"/>
      <c r="X8" s="33"/>
      <c r="Y8" s="35"/>
      <c r="Z8" s="33"/>
      <c r="AA8" s="35"/>
      <c r="AB8" s="33"/>
      <c r="AC8" s="35"/>
      <c r="AD8" s="33"/>
      <c r="AE8" s="35"/>
      <c r="AG8" s="26">
        <f t="shared" ca="1" si="0"/>
        <v>0</v>
      </c>
      <c r="AH8" s="26">
        <f t="shared" ca="1" si="1"/>
        <v>0</v>
      </c>
      <c r="AI8" s="26">
        <f t="shared" ca="1" si="2"/>
        <v>0</v>
      </c>
      <c r="AJ8" s="26">
        <f t="shared" ca="1" si="3"/>
        <v>0</v>
      </c>
      <c r="AK8" s="26">
        <f t="shared" ca="1" si="4"/>
        <v>0</v>
      </c>
      <c r="AL8" s="26">
        <f t="shared" ca="1" si="5"/>
        <v>0</v>
      </c>
      <c r="AM8" s="26">
        <f t="shared" ca="1" si="6"/>
        <v>0</v>
      </c>
      <c r="AN8" s="26">
        <f t="shared" ca="1" si="7"/>
        <v>0</v>
      </c>
      <c r="AO8" s="26">
        <f t="shared" ca="1" si="8"/>
        <v>1</v>
      </c>
      <c r="AP8" s="26">
        <f t="shared" ca="1" si="9"/>
        <v>1</v>
      </c>
    </row>
    <row r="9" spans="1:42" x14ac:dyDescent="0.25">
      <c r="A9" s="32">
        <v>1990</v>
      </c>
      <c r="B9" s="33">
        <v>7.1000000000000004E-3</v>
      </c>
      <c r="C9" s="34">
        <v>8.8999999999999996E-2</v>
      </c>
      <c r="D9" s="33">
        <v>6.4999999999999997E-3</v>
      </c>
      <c r="E9" s="35">
        <v>0.08</v>
      </c>
      <c r="F9" s="33">
        <v>-1.4E-3</v>
      </c>
      <c r="G9" s="35">
        <v>-3.15E-2</v>
      </c>
      <c r="H9" s="33"/>
      <c r="I9" s="35"/>
      <c r="J9" s="33"/>
      <c r="K9" s="35"/>
      <c r="L9" s="33"/>
      <c r="M9" s="35"/>
      <c r="N9" s="33"/>
      <c r="O9" s="36"/>
      <c r="P9" s="33"/>
      <c r="Q9" s="35"/>
      <c r="R9" s="395"/>
      <c r="S9" s="35"/>
      <c r="T9" s="33"/>
      <c r="U9" s="36"/>
      <c r="V9" s="395"/>
      <c r="W9" s="35"/>
      <c r="X9" s="33"/>
      <c r="Y9" s="35"/>
      <c r="Z9" s="33"/>
      <c r="AA9" s="35"/>
      <c r="AB9" s="33"/>
      <c r="AC9" s="35"/>
      <c r="AD9" s="33"/>
      <c r="AE9" s="35"/>
      <c r="AG9" s="26">
        <f t="shared" ca="1" si="0"/>
        <v>0</v>
      </c>
      <c r="AH9" s="26">
        <f t="shared" ca="1" si="1"/>
        <v>0</v>
      </c>
      <c r="AI9" s="26">
        <f t="shared" ca="1" si="2"/>
        <v>0</v>
      </c>
      <c r="AJ9" s="26">
        <f t="shared" ca="1" si="3"/>
        <v>0</v>
      </c>
      <c r="AK9" s="26">
        <f t="shared" ca="1" si="4"/>
        <v>0</v>
      </c>
      <c r="AL9" s="26">
        <f t="shared" ca="1" si="5"/>
        <v>0</v>
      </c>
      <c r="AM9" s="26">
        <f t="shared" ca="1" si="6"/>
        <v>0</v>
      </c>
      <c r="AN9" s="26">
        <f t="shared" ca="1" si="7"/>
        <v>0</v>
      </c>
      <c r="AO9" s="26">
        <f t="shared" ca="1" si="8"/>
        <v>1</v>
      </c>
      <c r="AP9" s="26">
        <f t="shared" ca="1" si="9"/>
        <v>1</v>
      </c>
    </row>
    <row r="10" spans="1:42" x14ac:dyDescent="0.25">
      <c r="A10" s="32">
        <v>1991</v>
      </c>
      <c r="B10" s="33">
        <v>6.6E-3</v>
      </c>
      <c r="C10" s="34">
        <v>8.1500000000000003E-2</v>
      </c>
      <c r="D10" s="33">
        <v>1.23E-2</v>
      </c>
      <c r="E10" s="35">
        <v>0.1575</v>
      </c>
      <c r="F10" s="33">
        <v>2.35E-2</v>
      </c>
      <c r="G10" s="35">
        <v>0.30769999999999997</v>
      </c>
      <c r="H10" s="33"/>
      <c r="I10" s="35"/>
      <c r="J10" s="33"/>
      <c r="K10" s="35"/>
      <c r="L10" s="33"/>
      <c r="M10" s="35"/>
      <c r="N10" s="33"/>
      <c r="O10" s="36"/>
      <c r="P10" s="33"/>
      <c r="Q10" s="35"/>
      <c r="R10" s="395"/>
      <c r="S10" s="35"/>
      <c r="T10" s="33"/>
      <c r="U10" s="36"/>
      <c r="V10" s="395"/>
      <c r="W10" s="35"/>
      <c r="X10" s="33"/>
      <c r="Y10" s="35"/>
      <c r="Z10" s="33"/>
      <c r="AA10" s="35"/>
      <c r="AB10" s="33"/>
      <c r="AC10" s="35"/>
      <c r="AD10" s="33"/>
      <c r="AE10" s="35"/>
      <c r="AG10" s="26">
        <f t="shared" ca="1" si="0"/>
        <v>0</v>
      </c>
      <c r="AH10" s="26">
        <f t="shared" ca="1" si="1"/>
        <v>0</v>
      </c>
      <c r="AI10" s="26">
        <f t="shared" ca="1" si="2"/>
        <v>0</v>
      </c>
      <c r="AJ10" s="26">
        <f t="shared" ca="1" si="3"/>
        <v>0</v>
      </c>
      <c r="AK10" s="26">
        <f t="shared" ca="1" si="4"/>
        <v>0</v>
      </c>
      <c r="AL10" s="26">
        <f t="shared" ca="1" si="5"/>
        <v>0</v>
      </c>
      <c r="AM10" s="26">
        <f t="shared" ca="1" si="6"/>
        <v>0</v>
      </c>
      <c r="AN10" s="26">
        <f t="shared" ca="1" si="7"/>
        <v>0</v>
      </c>
      <c r="AO10" s="26">
        <f t="shared" ca="1" si="8"/>
        <v>1</v>
      </c>
      <c r="AP10" s="26">
        <f t="shared" ca="1" si="9"/>
        <v>1</v>
      </c>
    </row>
    <row r="11" spans="1:42" x14ac:dyDescent="0.25">
      <c r="A11" s="32">
        <v>1992</v>
      </c>
      <c r="B11" s="33">
        <v>5.7999999999999996E-3</v>
      </c>
      <c r="C11" s="34">
        <v>7.2300000000000003E-2</v>
      </c>
      <c r="D11" s="33">
        <v>5.8999999999999999E-3</v>
      </c>
      <c r="E11" s="35">
        <v>7.1999999999999995E-2</v>
      </c>
      <c r="F11" s="33">
        <v>6.4000000000000003E-3</v>
      </c>
      <c r="G11" s="35">
        <v>7.6999999999999999E-2</v>
      </c>
      <c r="H11" s="33"/>
      <c r="I11" s="35"/>
      <c r="J11" s="33"/>
      <c r="K11" s="35"/>
      <c r="L11" s="33"/>
      <c r="M11" s="35"/>
      <c r="N11" s="33"/>
      <c r="O11" s="36"/>
      <c r="P11" s="33"/>
      <c r="Q11" s="35"/>
      <c r="R11" s="395"/>
      <c r="S11" s="35"/>
      <c r="T11" s="33"/>
      <c r="U11" s="36"/>
      <c r="V11" s="395"/>
      <c r="W11" s="35"/>
      <c r="X11" s="33"/>
      <c r="Y11" s="35"/>
      <c r="Z11" s="33"/>
      <c r="AA11" s="35"/>
      <c r="AB11" s="33"/>
      <c r="AC11" s="35"/>
      <c r="AD11" s="33"/>
      <c r="AE11" s="35"/>
      <c r="AG11" s="26">
        <f t="shared" ca="1" si="0"/>
        <v>0</v>
      </c>
      <c r="AH11" s="26">
        <f t="shared" ca="1" si="1"/>
        <v>0</v>
      </c>
      <c r="AI11" s="26">
        <f t="shared" ca="1" si="2"/>
        <v>0</v>
      </c>
      <c r="AJ11" s="26">
        <f t="shared" ca="1" si="3"/>
        <v>0</v>
      </c>
      <c r="AK11" s="26">
        <f t="shared" ca="1" si="4"/>
        <v>0</v>
      </c>
      <c r="AL11" s="26">
        <f t="shared" ca="1" si="5"/>
        <v>0</v>
      </c>
      <c r="AM11" s="26">
        <f t="shared" ca="1" si="6"/>
        <v>0</v>
      </c>
      <c r="AN11" s="26">
        <f t="shared" ca="1" si="7"/>
        <v>0</v>
      </c>
      <c r="AO11" s="26">
        <f t="shared" ca="1" si="8"/>
        <v>1</v>
      </c>
      <c r="AP11" s="26">
        <f t="shared" ca="1" si="9"/>
        <v>1</v>
      </c>
    </row>
    <row r="12" spans="1:42" x14ac:dyDescent="0.25">
      <c r="A12" s="32">
        <v>1993</v>
      </c>
      <c r="B12" s="33">
        <v>5.0000000000000001E-3</v>
      </c>
      <c r="C12" s="34">
        <v>6.1400000000000003E-2</v>
      </c>
      <c r="D12" s="33">
        <v>7.6E-3</v>
      </c>
      <c r="E12" s="35">
        <v>9.5200000000000007E-2</v>
      </c>
      <c r="F12" s="33">
        <v>8.2000000000000007E-3</v>
      </c>
      <c r="G12" s="35">
        <v>0.1013</v>
      </c>
      <c r="H12" s="33"/>
      <c r="I12" s="35"/>
      <c r="J12" s="33"/>
      <c r="K12" s="35"/>
      <c r="L12" s="33"/>
      <c r="M12" s="35"/>
      <c r="N12" s="33"/>
      <c r="O12" s="36"/>
      <c r="P12" s="33"/>
      <c r="Q12" s="35"/>
      <c r="R12" s="395"/>
      <c r="S12" s="35"/>
      <c r="T12" s="33"/>
      <c r="U12" s="36"/>
      <c r="V12" s="395"/>
      <c r="W12" s="35"/>
      <c r="X12" s="33"/>
      <c r="Y12" s="35"/>
      <c r="Z12" s="33"/>
      <c r="AA12" s="35"/>
      <c r="AB12" s="33"/>
      <c r="AC12" s="35"/>
      <c r="AD12" s="33"/>
      <c r="AE12" s="35"/>
      <c r="AG12" s="26">
        <f t="shared" ca="1" si="0"/>
        <v>0</v>
      </c>
      <c r="AH12" s="26">
        <f t="shared" ca="1" si="1"/>
        <v>0</v>
      </c>
      <c r="AI12" s="26">
        <f t="shared" ca="1" si="2"/>
        <v>0</v>
      </c>
      <c r="AJ12" s="26">
        <f t="shared" ca="1" si="3"/>
        <v>0</v>
      </c>
      <c r="AK12" s="26">
        <f t="shared" ca="1" si="4"/>
        <v>0</v>
      </c>
      <c r="AL12" s="26">
        <f t="shared" ca="1" si="5"/>
        <v>0</v>
      </c>
      <c r="AM12" s="26">
        <f t="shared" ca="1" si="6"/>
        <v>0</v>
      </c>
      <c r="AN12" s="26">
        <f t="shared" ca="1" si="7"/>
        <v>0</v>
      </c>
      <c r="AO12" s="26">
        <f t="shared" ca="1" si="8"/>
        <v>1</v>
      </c>
      <c r="AP12" s="26">
        <f t="shared" ca="1" si="9"/>
        <v>1</v>
      </c>
    </row>
    <row r="13" spans="1:42" x14ac:dyDescent="0.25">
      <c r="A13" s="32">
        <v>1994</v>
      </c>
      <c r="B13" s="33">
        <v>5.7999999999999996E-3</v>
      </c>
      <c r="C13" s="34">
        <v>7.22E-2</v>
      </c>
      <c r="D13" s="33">
        <v>-2.3999999999999998E-3</v>
      </c>
      <c r="E13" s="35">
        <v>-2.9600000000000001E-2</v>
      </c>
      <c r="F13" s="33">
        <v>1.5E-3</v>
      </c>
      <c r="G13" s="35">
        <v>1.3299999999999999E-2</v>
      </c>
      <c r="H13" s="33"/>
      <c r="I13" s="35"/>
      <c r="J13" s="33"/>
      <c r="K13" s="35"/>
      <c r="L13" s="33"/>
      <c r="M13" s="35"/>
      <c r="N13" s="33"/>
      <c r="O13" s="36"/>
      <c r="P13" s="33"/>
      <c r="Q13" s="35"/>
      <c r="R13" s="395"/>
      <c r="S13" s="35"/>
      <c r="T13" s="33"/>
      <c r="U13" s="36"/>
      <c r="V13" s="395"/>
      <c r="W13" s="35"/>
      <c r="X13" s="33"/>
      <c r="Y13" s="35"/>
      <c r="Z13" s="33"/>
      <c r="AA13" s="35"/>
      <c r="AB13" s="33"/>
      <c r="AC13" s="35"/>
      <c r="AD13" s="33"/>
      <c r="AE13" s="35"/>
      <c r="AG13" s="26">
        <f t="shared" ca="1" si="0"/>
        <v>0</v>
      </c>
      <c r="AH13" s="26">
        <f t="shared" ca="1" si="1"/>
        <v>0</v>
      </c>
      <c r="AI13" s="26">
        <f t="shared" ca="1" si="2"/>
        <v>0</v>
      </c>
      <c r="AJ13" s="26">
        <f t="shared" ca="1" si="3"/>
        <v>0</v>
      </c>
      <c r="AK13" s="26">
        <f t="shared" ca="1" si="4"/>
        <v>0</v>
      </c>
      <c r="AL13" s="26">
        <f t="shared" ca="1" si="5"/>
        <v>0</v>
      </c>
      <c r="AM13" s="26">
        <f t="shared" ca="1" si="6"/>
        <v>0</v>
      </c>
      <c r="AN13" s="26">
        <f t="shared" ca="1" si="7"/>
        <v>1</v>
      </c>
      <c r="AO13" s="26">
        <f t="shared" ca="1" si="8"/>
        <v>1</v>
      </c>
      <c r="AP13" s="26">
        <f t="shared" ca="1" si="9"/>
        <v>1</v>
      </c>
    </row>
    <row r="14" spans="1:42" x14ac:dyDescent="0.25">
      <c r="A14" s="32">
        <v>1995</v>
      </c>
      <c r="B14" s="33">
        <v>5.7000000000000002E-3</v>
      </c>
      <c r="C14" s="34">
        <v>7.0300000000000001E-2</v>
      </c>
      <c r="D14" s="33">
        <v>1.4200000000000001E-2</v>
      </c>
      <c r="E14" s="35">
        <v>0.18310000000000001</v>
      </c>
      <c r="F14" s="33">
        <v>2.69E-2</v>
      </c>
      <c r="G14" s="35">
        <v>0.37409999999999999</v>
      </c>
      <c r="H14" s="33"/>
      <c r="I14" s="35"/>
      <c r="J14" s="33"/>
      <c r="K14" s="35"/>
      <c r="L14" s="33"/>
      <c r="M14" s="35"/>
      <c r="N14" s="33"/>
      <c r="O14" s="36"/>
      <c r="P14" s="33"/>
      <c r="Q14" s="35"/>
      <c r="R14" s="395"/>
      <c r="S14" s="35"/>
      <c r="T14" s="33"/>
      <c r="U14" s="36"/>
      <c r="V14" s="395"/>
      <c r="W14" s="35"/>
      <c r="X14" s="33"/>
      <c r="Y14" s="35"/>
      <c r="Z14" s="33"/>
      <c r="AA14" s="35"/>
      <c r="AB14" s="33"/>
      <c r="AC14" s="35"/>
      <c r="AD14" s="33"/>
      <c r="AE14" s="35"/>
      <c r="AG14" s="26">
        <f t="shared" ca="1" si="0"/>
        <v>0</v>
      </c>
      <c r="AH14" s="26">
        <f t="shared" ca="1" si="1"/>
        <v>0</v>
      </c>
      <c r="AI14" s="26">
        <f t="shared" ca="1" si="2"/>
        <v>0</v>
      </c>
      <c r="AJ14" s="26">
        <f t="shared" ca="1" si="3"/>
        <v>0</v>
      </c>
      <c r="AK14" s="26">
        <f t="shared" ca="1" si="4"/>
        <v>0</v>
      </c>
      <c r="AL14" s="26">
        <f t="shared" ca="1" si="5"/>
        <v>0</v>
      </c>
      <c r="AM14" s="26">
        <f t="shared" ca="1" si="6"/>
        <v>0</v>
      </c>
      <c r="AN14" s="26">
        <f t="shared" ca="1" si="7"/>
        <v>1</v>
      </c>
      <c r="AO14" s="26">
        <f t="shared" ca="1" si="8"/>
        <v>1</v>
      </c>
      <c r="AP14" s="26">
        <f t="shared" ca="1" si="9"/>
        <v>1</v>
      </c>
    </row>
    <row r="15" spans="1:42" x14ac:dyDescent="0.25">
      <c r="A15" s="32">
        <v>1996</v>
      </c>
      <c r="B15" s="33">
        <v>5.4999999999999997E-3</v>
      </c>
      <c r="C15" s="34">
        <v>6.7599999999999993E-2</v>
      </c>
      <c r="D15" s="33">
        <v>3.0999999999999999E-3</v>
      </c>
      <c r="E15" s="35">
        <v>3.6600000000000001E-2</v>
      </c>
      <c r="F15" s="33">
        <v>1.77E-2</v>
      </c>
      <c r="G15" s="35">
        <v>0.22850000000000001</v>
      </c>
      <c r="H15" s="33"/>
      <c r="I15" s="35"/>
      <c r="J15" s="33"/>
      <c r="K15" s="35"/>
      <c r="L15" s="33"/>
      <c r="M15" s="35"/>
      <c r="N15" s="33"/>
      <c r="O15" s="36"/>
      <c r="P15" s="33"/>
      <c r="Q15" s="35"/>
      <c r="R15" s="395"/>
      <c r="S15" s="35"/>
      <c r="T15" s="33"/>
      <c r="U15" s="36"/>
      <c r="V15" s="395"/>
      <c r="W15" s="35"/>
      <c r="X15" s="33"/>
      <c r="Y15" s="35"/>
      <c r="Z15" s="33"/>
      <c r="AA15" s="35"/>
      <c r="AB15" s="33"/>
      <c r="AC15" s="35"/>
      <c r="AD15" s="33"/>
      <c r="AE15" s="35"/>
      <c r="AG15" s="26">
        <f t="shared" ca="1" si="0"/>
        <v>0</v>
      </c>
      <c r="AH15" s="26">
        <f t="shared" ca="1" si="1"/>
        <v>0</v>
      </c>
      <c r="AI15" s="26">
        <f t="shared" ca="1" si="2"/>
        <v>0</v>
      </c>
      <c r="AJ15" s="26">
        <f t="shared" ca="1" si="3"/>
        <v>0</v>
      </c>
      <c r="AK15" s="26">
        <f t="shared" ca="1" si="4"/>
        <v>0</v>
      </c>
      <c r="AL15" s="26">
        <f t="shared" ca="1" si="5"/>
        <v>0</v>
      </c>
      <c r="AM15" s="26">
        <f t="shared" ca="1" si="6"/>
        <v>0</v>
      </c>
      <c r="AN15" s="26">
        <f t="shared" ca="1" si="7"/>
        <v>1</v>
      </c>
      <c r="AO15" s="26">
        <f t="shared" ca="1" si="8"/>
        <v>1</v>
      </c>
      <c r="AP15" s="26">
        <f t="shared" ca="1" si="9"/>
        <v>1</v>
      </c>
    </row>
    <row r="16" spans="1:42" x14ac:dyDescent="0.25">
      <c r="A16" s="32">
        <v>1997</v>
      </c>
      <c r="B16" s="33">
        <v>5.4999999999999997E-3</v>
      </c>
      <c r="C16" s="34">
        <v>6.7699999999999996E-2</v>
      </c>
      <c r="D16" s="33">
        <v>7.7000000000000002E-3</v>
      </c>
      <c r="E16" s="35">
        <v>9.6000000000000002E-2</v>
      </c>
      <c r="F16" s="33">
        <v>2.5100000000000001E-2</v>
      </c>
      <c r="G16" s="35">
        <v>1.7100000000000001E-2</v>
      </c>
      <c r="H16" s="33"/>
      <c r="I16" s="35"/>
      <c r="J16" s="33"/>
      <c r="K16" s="35"/>
      <c r="L16" s="33"/>
      <c r="M16" s="35"/>
      <c r="N16" s="33"/>
      <c r="O16" s="36"/>
      <c r="P16" s="33"/>
      <c r="Q16" s="35"/>
      <c r="R16" s="395"/>
      <c r="S16" s="35"/>
      <c r="T16" s="33"/>
      <c r="U16" s="36"/>
      <c r="V16" s="395"/>
      <c r="W16" s="35"/>
      <c r="X16" s="33"/>
      <c r="Y16" s="35"/>
      <c r="Z16" s="33"/>
      <c r="AA16" s="35"/>
      <c r="AB16" s="33"/>
      <c r="AC16" s="35"/>
      <c r="AD16" s="33"/>
      <c r="AE16" s="35"/>
      <c r="AG16" s="26">
        <f t="shared" ca="1" si="0"/>
        <v>0</v>
      </c>
      <c r="AH16" s="26">
        <f t="shared" ca="1" si="1"/>
        <v>0</v>
      </c>
      <c r="AI16" s="26">
        <f t="shared" ca="1" si="2"/>
        <v>0</v>
      </c>
      <c r="AJ16" s="26">
        <f t="shared" ca="1" si="3"/>
        <v>0</v>
      </c>
      <c r="AK16" s="26">
        <f t="shared" ca="1" si="4"/>
        <v>0</v>
      </c>
      <c r="AL16" s="26">
        <f t="shared" ca="1" si="5"/>
        <v>0</v>
      </c>
      <c r="AM16" s="26">
        <f t="shared" ca="1" si="6"/>
        <v>0</v>
      </c>
      <c r="AN16" s="26">
        <f t="shared" ca="1" si="7"/>
        <v>1</v>
      </c>
      <c r="AO16" s="26">
        <f t="shared" ca="1" si="8"/>
        <v>1</v>
      </c>
      <c r="AP16" s="26">
        <f t="shared" ca="1" si="9"/>
        <v>1</v>
      </c>
    </row>
    <row r="17" spans="1:42" x14ac:dyDescent="0.25">
      <c r="A17" s="32">
        <v>1998</v>
      </c>
      <c r="B17" s="33">
        <v>4.7000000000000002E-3</v>
      </c>
      <c r="C17" s="34">
        <v>5.74E-2</v>
      </c>
      <c r="D17" s="33">
        <v>7.0000000000000001E-3</v>
      </c>
      <c r="E17" s="35">
        <v>8.6999999999999994E-2</v>
      </c>
      <c r="F17" s="33">
        <v>2.29E-2</v>
      </c>
      <c r="G17" s="35">
        <v>0.28439999999999999</v>
      </c>
      <c r="H17" s="33"/>
      <c r="I17" s="35"/>
      <c r="J17" s="33"/>
      <c r="K17" s="35"/>
      <c r="L17" s="33"/>
      <c r="M17" s="35"/>
      <c r="N17" s="33"/>
      <c r="O17" s="36"/>
      <c r="P17" s="33"/>
      <c r="Q17" s="35"/>
      <c r="R17" s="395"/>
      <c r="S17" s="35"/>
      <c r="T17" s="33"/>
      <c r="U17" s="36"/>
      <c r="V17" s="395"/>
      <c r="W17" s="35"/>
      <c r="X17" s="33"/>
      <c r="Y17" s="35"/>
      <c r="Z17" s="33"/>
      <c r="AA17" s="35"/>
      <c r="AB17" s="33"/>
      <c r="AC17" s="35"/>
      <c r="AD17" s="33"/>
      <c r="AE17" s="35"/>
      <c r="AG17" s="26">
        <f t="shared" ca="1" si="0"/>
        <v>0</v>
      </c>
      <c r="AH17" s="26">
        <f t="shared" ca="1" si="1"/>
        <v>0</v>
      </c>
      <c r="AI17" s="26">
        <f t="shared" ca="1" si="2"/>
        <v>0</v>
      </c>
      <c r="AJ17" s="26">
        <f t="shared" ca="1" si="3"/>
        <v>0</v>
      </c>
      <c r="AK17" s="26">
        <f t="shared" ca="1" si="4"/>
        <v>0</v>
      </c>
      <c r="AL17" s="26">
        <f t="shared" ca="1" si="5"/>
        <v>0</v>
      </c>
      <c r="AM17" s="26">
        <f t="shared" ca="1" si="6"/>
        <v>0</v>
      </c>
      <c r="AN17" s="26">
        <f t="shared" ca="1" si="7"/>
        <v>1</v>
      </c>
      <c r="AO17" s="26">
        <f t="shared" ca="1" si="8"/>
        <v>1</v>
      </c>
      <c r="AP17" s="26">
        <f t="shared" ca="1" si="9"/>
        <v>1</v>
      </c>
    </row>
    <row r="18" spans="1:42" x14ac:dyDescent="0.25">
      <c r="A18" s="32">
        <v>1999</v>
      </c>
      <c r="B18" s="33">
        <v>4.8999999999999998E-3</v>
      </c>
      <c r="C18" s="34">
        <v>5.9900000000000002E-2</v>
      </c>
      <c r="D18" s="33">
        <v>-6.9999999999999999E-4</v>
      </c>
      <c r="E18" s="35">
        <v>-8.5000000000000006E-3</v>
      </c>
      <c r="F18" s="33">
        <v>1.66E-2</v>
      </c>
      <c r="G18" s="35">
        <v>0.20949999999999999</v>
      </c>
      <c r="H18" s="33"/>
      <c r="I18" s="35"/>
      <c r="J18" s="33"/>
      <c r="K18" s="35"/>
      <c r="L18" s="33"/>
      <c r="M18" s="35"/>
      <c r="N18" s="33"/>
      <c r="O18" s="36"/>
      <c r="P18" s="33"/>
      <c r="Q18" s="35"/>
      <c r="R18" s="395"/>
      <c r="S18" s="35"/>
      <c r="T18" s="33"/>
      <c r="U18" s="36"/>
      <c r="V18" s="395"/>
      <c r="W18" s="35"/>
      <c r="X18" s="33"/>
      <c r="Y18" s="35"/>
      <c r="Z18" s="33"/>
      <c r="AA18" s="35"/>
      <c r="AB18" s="33"/>
      <c r="AC18" s="35"/>
      <c r="AD18" s="33"/>
      <c r="AE18" s="35"/>
      <c r="AG18" s="26">
        <f t="shared" ca="1" si="0"/>
        <v>0</v>
      </c>
      <c r="AH18" s="26">
        <f t="shared" ca="1" si="1"/>
        <v>0</v>
      </c>
      <c r="AI18" s="26">
        <f t="shared" ca="1" si="2"/>
        <v>0</v>
      </c>
      <c r="AJ18" s="26">
        <f t="shared" ca="1" si="3"/>
        <v>0</v>
      </c>
      <c r="AK18" s="26">
        <f t="shared" ca="1" si="4"/>
        <v>0</v>
      </c>
      <c r="AL18" s="26">
        <f t="shared" ca="1" si="5"/>
        <v>0</v>
      </c>
      <c r="AM18" s="26">
        <f t="shared" ca="1" si="6"/>
        <v>1</v>
      </c>
      <c r="AN18" s="26">
        <f t="shared" ca="1" si="7"/>
        <v>1</v>
      </c>
      <c r="AO18" s="26">
        <f t="shared" ca="1" si="8"/>
        <v>1</v>
      </c>
      <c r="AP18" s="26">
        <f t="shared" ca="1" si="9"/>
        <v>1</v>
      </c>
    </row>
    <row r="19" spans="1:42" x14ac:dyDescent="0.25">
      <c r="A19" s="32">
        <v>2000</v>
      </c>
      <c r="B19" s="33">
        <v>5.1999999999999998E-3</v>
      </c>
      <c r="C19" s="34">
        <v>6.4199999999999993E-2</v>
      </c>
      <c r="D19" s="33">
        <v>9.2999999999999992E-3</v>
      </c>
      <c r="E19" s="35">
        <v>0.1167</v>
      </c>
      <c r="F19" s="33">
        <v>-6.8999999999999999E-3</v>
      </c>
      <c r="G19" s="35">
        <v>-9.1399999999999995E-2</v>
      </c>
      <c r="H19" s="33"/>
      <c r="I19" s="35"/>
      <c r="J19" s="33"/>
      <c r="K19" s="35"/>
      <c r="L19" s="33"/>
      <c r="M19" s="35"/>
      <c r="N19" s="33"/>
      <c r="O19" s="36"/>
      <c r="P19" s="33"/>
      <c r="Q19" s="35"/>
      <c r="R19" s="395"/>
      <c r="S19" s="35"/>
      <c r="T19" s="33"/>
      <c r="U19" s="36"/>
      <c r="V19" s="395"/>
      <c r="W19" s="35"/>
      <c r="X19" s="33"/>
      <c r="Y19" s="35"/>
      <c r="Z19" s="33"/>
      <c r="AA19" s="35"/>
      <c r="AB19" s="33"/>
      <c r="AC19" s="35"/>
      <c r="AD19" s="33"/>
      <c r="AE19" s="35"/>
      <c r="AG19" s="26">
        <f t="shared" ca="1" si="0"/>
        <v>0</v>
      </c>
      <c r="AH19" s="26">
        <f t="shared" ca="1" si="1"/>
        <v>0</v>
      </c>
      <c r="AI19" s="26">
        <f t="shared" ca="1" si="2"/>
        <v>0</v>
      </c>
      <c r="AJ19" s="26">
        <f t="shared" ca="1" si="3"/>
        <v>0</v>
      </c>
      <c r="AK19" s="26">
        <f t="shared" ca="1" si="4"/>
        <v>0</v>
      </c>
      <c r="AL19" s="26">
        <f t="shared" ca="1" si="5"/>
        <v>0</v>
      </c>
      <c r="AM19" s="26">
        <f t="shared" ca="1" si="6"/>
        <v>1</v>
      </c>
      <c r="AN19" s="26">
        <f t="shared" ca="1" si="7"/>
        <v>1</v>
      </c>
      <c r="AO19" s="26">
        <f t="shared" ca="1" si="8"/>
        <v>1</v>
      </c>
      <c r="AP19" s="26">
        <f t="shared" ca="1" si="9"/>
        <v>1</v>
      </c>
    </row>
    <row r="20" spans="1:42" x14ac:dyDescent="0.25">
      <c r="A20" s="32">
        <v>2001</v>
      </c>
      <c r="B20" s="33">
        <v>4.4000000000000003E-3</v>
      </c>
      <c r="C20" s="34">
        <v>5.3900000000000003E-2</v>
      </c>
      <c r="D20" s="33">
        <v>6.8999999999999999E-3</v>
      </c>
      <c r="E20" s="35">
        <v>8.6099999999999996E-2</v>
      </c>
      <c r="F20" s="33">
        <v>-8.9999999999999993E-3</v>
      </c>
      <c r="G20" s="35">
        <v>-0.11940000000000001</v>
      </c>
      <c r="H20" s="33">
        <v>-5.0000000000000001E-3</v>
      </c>
      <c r="I20" s="35">
        <v>-9.0399999999999994E-2</v>
      </c>
      <c r="J20" s="33">
        <v>-1.9300000000000001E-2</v>
      </c>
      <c r="K20" s="35">
        <v>-0.21940000000000001</v>
      </c>
      <c r="L20" s="33"/>
      <c r="M20" s="35"/>
      <c r="N20" s="33"/>
      <c r="O20" s="36"/>
      <c r="P20" s="33"/>
      <c r="Q20" s="35"/>
      <c r="R20" s="395"/>
      <c r="S20" s="35"/>
      <c r="T20" s="33"/>
      <c r="U20" s="36"/>
      <c r="V20" s="395"/>
      <c r="W20" s="35"/>
      <c r="X20" s="33"/>
      <c r="Y20" s="35"/>
      <c r="Z20" s="33"/>
      <c r="AA20" s="35"/>
      <c r="AB20" s="33"/>
      <c r="AC20" s="35"/>
      <c r="AD20" s="33"/>
      <c r="AE20" s="35"/>
      <c r="AG20" s="26">
        <f t="shared" ca="1" si="0"/>
        <v>0</v>
      </c>
      <c r="AH20" s="26">
        <f t="shared" ca="1" si="1"/>
        <v>0</v>
      </c>
      <c r="AI20" s="26">
        <f t="shared" ca="1" si="2"/>
        <v>0</v>
      </c>
      <c r="AJ20" s="26">
        <f t="shared" ca="1" si="3"/>
        <v>0</v>
      </c>
      <c r="AK20" s="26">
        <f t="shared" ca="1" si="4"/>
        <v>0</v>
      </c>
      <c r="AL20" s="26">
        <f t="shared" ca="1" si="5"/>
        <v>0</v>
      </c>
      <c r="AM20" s="26">
        <f t="shared" ca="1" si="6"/>
        <v>1</v>
      </c>
      <c r="AN20" s="26">
        <f t="shared" ca="1" si="7"/>
        <v>1</v>
      </c>
      <c r="AO20" s="26">
        <f t="shared" ca="1" si="8"/>
        <v>1</v>
      </c>
      <c r="AP20" s="26">
        <f t="shared" ca="1" si="9"/>
        <v>1</v>
      </c>
    </row>
    <row r="21" spans="1:42" x14ac:dyDescent="0.25">
      <c r="A21" s="32">
        <v>2002</v>
      </c>
      <c r="B21" s="33">
        <v>4.1000000000000003E-3</v>
      </c>
      <c r="C21" s="34">
        <v>0.05</v>
      </c>
      <c r="D21" s="33">
        <v>8.2000000000000007E-3</v>
      </c>
      <c r="E21" s="35">
        <v>0.1027</v>
      </c>
      <c r="F21" s="33">
        <v>-1.89E-2</v>
      </c>
      <c r="G21" s="35">
        <v>-0.2205</v>
      </c>
      <c r="H21" s="33">
        <v>-1.5299999999999999E-2</v>
      </c>
      <c r="I21" s="35">
        <v>-0.18140000000000001</v>
      </c>
      <c r="J21" s="33">
        <v>-1.2999999999999999E-2</v>
      </c>
      <c r="K21" s="35">
        <v>-0.1598</v>
      </c>
      <c r="L21" s="33"/>
      <c r="M21" s="35"/>
      <c r="N21" s="33"/>
      <c r="O21" s="36"/>
      <c r="P21" s="33"/>
      <c r="Q21" s="35"/>
      <c r="R21" s="395"/>
      <c r="S21" s="35"/>
      <c r="T21" s="33"/>
      <c r="U21" s="36"/>
      <c r="V21" s="395"/>
      <c r="W21" s="35"/>
      <c r="X21" s="33"/>
      <c r="Y21" s="35"/>
      <c r="Z21" s="33"/>
      <c r="AA21" s="35"/>
      <c r="AB21" s="33"/>
      <c r="AC21" s="35"/>
      <c r="AD21" s="33"/>
      <c r="AE21" s="35"/>
      <c r="AG21" s="26">
        <f t="shared" ca="1" si="0"/>
        <v>0</v>
      </c>
      <c r="AH21" s="26">
        <f t="shared" ca="1" si="1"/>
        <v>0</v>
      </c>
      <c r="AI21" s="26">
        <f t="shared" ca="1" si="2"/>
        <v>0</v>
      </c>
      <c r="AJ21" s="26">
        <f t="shared" ca="1" si="3"/>
        <v>0</v>
      </c>
      <c r="AK21" s="26">
        <f t="shared" ca="1" si="4"/>
        <v>0</v>
      </c>
      <c r="AL21" s="26">
        <f t="shared" ca="1" si="5"/>
        <v>0</v>
      </c>
      <c r="AM21" s="26">
        <f t="shared" ca="1" si="6"/>
        <v>1</v>
      </c>
      <c r="AN21" s="26">
        <f t="shared" ca="1" si="7"/>
        <v>1</v>
      </c>
      <c r="AO21" s="26">
        <f t="shared" ca="1" si="8"/>
        <v>1</v>
      </c>
      <c r="AP21" s="26">
        <f t="shared" ca="1" si="9"/>
        <v>1</v>
      </c>
    </row>
    <row r="22" spans="1:42" x14ac:dyDescent="0.25">
      <c r="A22" s="32">
        <v>2003</v>
      </c>
      <c r="B22" s="33">
        <v>3.3999999999999998E-3</v>
      </c>
      <c r="C22" s="34">
        <v>4.1099999999999998E-2</v>
      </c>
      <c r="D22" s="33">
        <v>3.3999999999999998E-3</v>
      </c>
      <c r="E22" s="35">
        <v>4.1099999999999998E-2</v>
      </c>
      <c r="F22" s="33">
        <v>2.1600000000000001E-2</v>
      </c>
      <c r="G22" s="35">
        <v>0.28539999999999999</v>
      </c>
      <c r="H22" s="33">
        <v>3.09E-2</v>
      </c>
      <c r="I22" s="35">
        <v>0.42920000000000003</v>
      </c>
      <c r="J22" s="33">
        <v>2.7900000000000001E-2</v>
      </c>
      <c r="K22" s="35">
        <v>0.37940000000000002</v>
      </c>
      <c r="L22" s="33"/>
      <c r="M22" s="35"/>
      <c r="N22" s="33"/>
      <c r="O22" s="36"/>
      <c r="P22" s="33"/>
      <c r="Q22" s="35"/>
      <c r="R22" s="395"/>
      <c r="S22" s="35"/>
      <c r="T22" s="33"/>
      <c r="U22" s="36"/>
      <c r="V22" s="395"/>
      <c r="W22" s="35"/>
      <c r="X22" s="33"/>
      <c r="Y22" s="35"/>
      <c r="Z22" s="33"/>
      <c r="AA22" s="35"/>
      <c r="AB22" s="33"/>
      <c r="AC22" s="35"/>
      <c r="AD22" s="33"/>
      <c r="AE22" s="35"/>
      <c r="AG22" s="26">
        <f t="shared" ca="1" si="0"/>
        <v>0</v>
      </c>
      <c r="AH22" s="26">
        <f t="shared" ca="1" si="1"/>
        <v>0</v>
      </c>
      <c r="AI22" s="26">
        <f t="shared" ca="1" si="2"/>
        <v>0</v>
      </c>
      <c r="AJ22" s="26">
        <f t="shared" ca="1" si="3"/>
        <v>0</v>
      </c>
      <c r="AK22" s="26">
        <f t="shared" ca="1" si="4"/>
        <v>0</v>
      </c>
      <c r="AL22" s="26">
        <f t="shared" ca="1" si="5"/>
        <v>0</v>
      </c>
      <c r="AM22" s="26">
        <f t="shared" ca="1" si="6"/>
        <v>1</v>
      </c>
      <c r="AN22" s="26">
        <f t="shared" ca="1" si="7"/>
        <v>1</v>
      </c>
      <c r="AO22" s="26">
        <f t="shared" ca="1" si="8"/>
        <v>1</v>
      </c>
      <c r="AP22" s="26">
        <f t="shared" ca="1" si="9"/>
        <v>1</v>
      </c>
    </row>
    <row r="23" spans="1:42" x14ac:dyDescent="0.25">
      <c r="A23" s="32">
        <v>2004</v>
      </c>
      <c r="B23" s="33">
        <v>3.5000000000000001E-3</v>
      </c>
      <c r="C23" s="34">
        <v>4.2999999999999997E-2</v>
      </c>
      <c r="D23" s="33">
        <v>3.5999999999999999E-3</v>
      </c>
      <c r="E23" s="35">
        <v>4.2999999999999997E-2</v>
      </c>
      <c r="F23" s="33">
        <v>8.8000000000000005E-3</v>
      </c>
      <c r="G23" s="35">
        <v>0.1082</v>
      </c>
      <c r="H23" s="33">
        <v>1.4500000000000001E-2</v>
      </c>
      <c r="I23" s="35">
        <v>0.18029999999999999</v>
      </c>
      <c r="J23" s="33">
        <v>1.5699999999999999E-2</v>
      </c>
      <c r="K23" s="35">
        <v>0.2</v>
      </c>
      <c r="L23" s="33"/>
      <c r="M23" s="35"/>
      <c r="N23" s="33"/>
      <c r="O23" s="36"/>
      <c r="P23" s="33"/>
      <c r="Q23" s="35"/>
      <c r="R23" s="395"/>
      <c r="S23" s="35"/>
      <c r="T23" s="33"/>
      <c r="U23" s="36"/>
      <c r="V23" s="395"/>
      <c r="W23" s="35"/>
      <c r="X23" s="33"/>
      <c r="Y23" s="35"/>
      <c r="Z23" s="33"/>
      <c r="AA23" s="35"/>
      <c r="AB23" s="33"/>
      <c r="AC23" s="35"/>
      <c r="AD23" s="33"/>
      <c r="AE23" s="35"/>
      <c r="AG23" s="26">
        <f t="shared" ca="1" si="0"/>
        <v>0</v>
      </c>
      <c r="AH23" s="26">
        <f t="shared" ca="1" si="1"/>
        <v>0</v>
      </c>
      <c r="AI23" s="26">
        <f t="shared" ca="1" si="2"/>
        <v>0</v>
      </c>
      <c r="AJ23" s="26">
        <f t="shared" ca="1" si="3"/>
        <v>0</v>
      </c>
      <c r="AK23" s="26">
        <f t="shared" ca="1" si="4"/>
        <v>0</v>
      </c>
      <c r="AL23" s="26">
        <f t="shared" ca="1" si="5"/>
        <v>1</v>
      </c>
      <c r="AM23" s="26">
        <f t="shared" ca="1" si="6"/>
        <v>1</v>
      </c>
      <c r="AN23" s="26">
        <f t="shared" ca="1" si="7"/>
        <v>1</v>
      </c>
      <c r="AO23" s="26">
        <f t="shared" ca="1" si="8"/>
        <v>1</v>
      </c>
      <c r="AP23" s="26">
        <f t="shared" ca="1" si="9"/>
        <v>1</v>
      </c>
    </row>
    <row r="24" spans="1:42" x14ac:dyDescent="0.25">
      <c r="A24" s="32">
        <v>2005</v>
      </c>
      <c r="B24" s="33">
        <v>3.7000000000000002E-3</v>
      </c>
      <c r="C24" s="34">
        <v>4.4900000000000002E-2</v>
      </c>
      <c r="D24" s="33">
        <v>2E-3</v>
      </c>
      <c r="E24" s="35">
        <v>2.4E-2</v>
      </c>
      <c r="F24" s="33">
        <v>4.3E-3</v>
      </c>
      <c r="G24" s="35">
        <v>4.9599999999999998E-2</v>
      </c>
      <c r="H24" s="33">
        <v>8.8999999999999999E-3</v>
      </c>
      <c r="I24" s="35">
        <v>0.1045</v>
      </c>
      <c r="J24" s="33">
        <v>1.11E-2</v>
      </c>
      <c r="K24" s="35">
        <v>0.1363</v>
      </c>
      <c r="L24" s="33"/>
      <c r="M24" s="35"/>
      <c r="N24" s="33"/>
      <c r="O24" s="36"/>
      <c r="P24" s="33"/>
      <c r="Q24" s="35"/>
      <c r="R24" s="395"/>
      <c r="S24" s="35"/>
      <c r="T24" s="33"/>
      <c r="U24" s="36"/>
      <c r="V24" s="395"/>
      <c r="W24" s="35"/>
      <c r="X24" s="33"/>
      <c r="Y24" s="35"/>
      <c r="Z24" s="33"/>
      <c r="AA24" s="35"/>
      <c r="AB24" s="33"/>
      <c r="AC24" s="35"/>
      <c r="AD24" s="33"/>
      <c r="AE24" s="35"/>
      <c r="AG24" s="26">
        <f t="shared" ca="1" si="0"/>
        <v>0</v>
      </c>
      <c r="AH24" s="26">
        <f t="shared" ca="1" si="1"/>
        <v>0</v>
      </c>
      <c r="AI24" s="26">
        <f t="shared" ca="1" si="2"/>
        <v>0</v>
      </c>
      <c r="AJ24" s="26">
        <f t="shared" ca="1" si="3"/>
        <v>0</v>
      </c>
      <c r="AK24" s="26">
        <f t="shared" ca="1" si="4"/>
        <v>0</v>
      </c>
      <c r="AL24" s="26">
        <f t="shared" ca="1" si="5"/>
        <v>1</v>
      </c>
      <c r="AM24" s="26">
        <f t="shared" ca="1" si="6"/>
        <v>1</v>
      </c>
      <c r="AN24" s="26">
        <f t="shared" ca="1" si="7"/>
        <v>1</v>
      </c>
      <c r="AO24" s="26">
        <f t="shared" ca="1" si="8"/>
        <v>1</v>
      </c>
      <c r="AP24" s="26">
        <f t="shared" ca="1" si="9"/>
        <v>1</v>
      </c>
    </row>
    <row r="25" spans="1:42" x14ac:dyDescent="0.25">
      <c r="A25" s="32">
        <v>2006</v>
      </c>
      <c r="B25" s="33">
        <v>4.0000000000000001E-3</v>
      </c>
      <c r="C25" s="34">
        <v>4.9299999999999997E-2</v>
      </c>
      <c r="D25" s="33">
        <v>3.5999999999999999E-3</v>
      </c>
      <c r="E25" s="35">
        <v>4.3999999999999997E-2</v>
      </c>
      <c r="F25" s="33">
        <v>1.24E-2</v>
      </c>
      <c r="G25" s="35">
        <v>0.15790000000000001</v>
      </c>
      <c r="H25" s="33">
        <v>1.24E-2</v>
      </c>
      <c r="I25" s="35">
        <v>0.153</v>
      </c>
      <c r="J25" s="33">
        <v>0.02</v>
      </c>
      <c r="K25" s="35">
        <v>0.26319999999999999</v>
      </c>
      <c r="L25" s="33">
        <v>6.1000000000000004E-3</v>
      </c>
      <c r="M25" s="35">
        <v>7.5899999999999995E-2</v>
      </c>
      <c r="N25" s="33"/>
      <c r="O25" s="36"/>
      <c r="P25" s="33">
        <v>1.18E-2</v>
      </c>
      <c r="Q25" s="35">
        <v>0.15</v>
      </c>
      <c r="R25" s="395"/>
      <c r="S25" s="35"/>
      <c r="T25" s="33">
        <v>1.2999999999999999E-2</v>
      </c>
      <c r="U25" s="36">
        <v>0.1653</v>
      </c>
      <c r="V25" s="395"/>
      <c r="W25" s="35"/>
      <c r="X25" s="33"/>
      <c r="Y25" s="35"/>
      <c r="Z25" s="33"/>
      <c r="AA25" s="35"/>
      <c r="AB25" s="33"/>
      <c r="AC25" s="35"/>
      <c r="AD25" s="33"/>
      <c r="AE25" s="35"/>
      <c r="AG25" s="26">
        <f t="shared" ca="1" si="0"/>
        <v>0</v>
      </c>
      <c r="AH25" s="26">
        <f t="shared" ca="1" si="1"/>
        <v>0</v>
      </c>
      <c r="AI25" s="26">
        <f t="shared" ca="1" si="2"/>
        <v>0</v>
      </c>
      <c r="AJ25" s="26">
        <f t="shared" ca="1" si="3"/>
        <v>0</v>
      </c>
      <c r="AK25" s="26">
        <f t="shared" ca="1" si="4"/>
        <v>0</v>
      </c>
      <c r="AL25" s="26">
        <f t="shared" ca="1" si="5"/>
        <v>1</v>
      </c>
      <c r="AM25" s="26">
        <f t="shared" ca="1" si="6"/>
        <v>1</v>
      </c>
      <c r="AN25" s="26">
        <f t="shared" ca="1" si="7"/>
        <v>1</v>
      </c>
      <c r="AO25" s="26">
        <f t="shared" ca="1" si="8"/>
        <v>1</v>
      </c>
      <c r="AP25" s="26">
        <f t="shared" ca="1" si="9"/>
        <v>1</v>
      </c>
    </row>
    <row r="26" spans="1:42" x14ac:dyDescent="0.25">
      <c r="A26" s="32">
        <v>2007</v>
      </c>
      <c r="B26" s="33">
        <v>4.0000000000000001E-3</v>
      </c>
      <c r="C26" s="34">
        <v>4.87E-2</v>
      </c>
      <c r="D26" s="33">
        <v>5.7000000000000002E-3</v>
      </c>
      <c r="E26" s="35">
        <v>7.0900000000000005E-2</v>
      </c>
      <c r="F26" s="33">
        <v>4.8999999999999998E-3</v>
      </c>
      <c r="G26" s="35">
        <v>5.5399999999999998E-2</v>
      </c>
      <c r="H26" s="33">
        <v>4.8999999999999998E-3</v>
      </c>
      <c r="I26" s="35">
        <v>5.4899999999999997E-2</v>
      </c>
      <c r="J26" s="33">
        <v>9.4999999999999998E-3</v>
      </c>
      <c r="K26" s="35">
        <v>0.1143</v>
      </c>
      <c r="L26" s="33">
        <v>4.4999999999999997E-3</v>
      </c>
      <c r="M26" s="35">
        <v>5.5599999999999997E-2</v>
      </c>
      <c r="N26" s="33"/>
      <c r="O26" s="36"/>
      <c r="P26" s="33">
        <v>5.8999999999999999E-3</v>
      </c>
      <c r="Q26" s="35">
        <v>7.1400000000000005E-2</v>
      </c>
      <c r="R26" s="395"/>
      <c r="S26" s="35"/>
      <c r="T26" s="33">
        <v>6.1999999999999998E-3</v>
      </c>
      <c r="U26" s="36">
        <v>7.3599999999999999E-2</v>
      </c>
      <c r="V26" s="395"/>
      <c r="W26" s="35"/>
      <c r="X26" s="33"/>
      <c r="Y26" s="35"/>
      <c r="Z26" s="33"/>
      <c r="AA26" s="35"/>
      <c r="AB26" s="33"/>
      <c r="AC26" s="35"/>
      <c r="AD26" s="33"/>
      <c r="AE26" s="35"/>
      <c r="AG26" s="26">
        <f t="shared" ca="1" si="0"/>
        <v>0</v>
      </c>
      <c r="AH26" s="26">
        <f t="shared" ca="1" si="1"/>
        <v>0</v>
      </c>
      <c r="AI26" s="26">
        <f t="shared" ca="1" si="2"/>
        <v>0</v>
      </c>
      <c r="AJ26" s="26">
        <f t="shared" ca="1" si="3"/>
        <v>0</v>
      </c>
      <c r="AK26" s="26">
        <f t="shared" ca="1" si="4"/>
        <v>0</v>
      </c>
      <c r="AL26" s="26">
        <f t="shared" ca="1" si="5"/>
        <v>1</v>
      </c>
      <c r="AM26" s="26">
        <f t="shared" ca="1" si="6"/>
        <v>1</v>
      </c>
      <c r="AN26" s="26">
        <f t="shared" ca="1" si="7"/>
        <v>1</v>
      </c>
      <c r="AO26" s="26">
        <f t="shared" ca="1" si="8"/>
        <v>1</v>
      </c>
      <c r="AP26" s="26">
        <f t="shared" ca="1" si="9"/>
        <v>1</v>
      </c>
    </row>
    <row r="27" spans="1:42" x14ac:dyDescent="0.25">
      <c r="A27" s="32">
        <v>2008</v>
      </c>
      <c r="B27" s="33">
        <v>3.0999999999999999E-3</v>
      </c>
      <c r="C27" s="34">
        <v>3.7499999999999999E-2</v>
      </c>
      <c r="D27" s="33">
        <v>4.5999999999999999E-3</v>
      </c>
      <c r="E27" s="35">
        <v>5.45E-2</v>
      </c>
      <c r="F27" s="33">
        <v>-3.5999999999999997E-2</v>
      </c>
      <c r="G27" s="35">
        <v>-0.36990000000000001</v>
      </c>
      <c r="H27" s="33">
        <v>-3.6299999999999999E-2</v>
      </c>
      <c r="I27" s="35">
        <v>-0.38319999999999999</v>
      </c>
      <c r="J27" s="33">
        <v>-4.2000000000000003E-2</v>
      </c>
      <c r="K27" s="35">
        <v>-0.42430000000000001</v>
      </c>
      <c r="L27" s="33">
        <v>-4.3E-3</v>
      </c>
      <c r="M27" s="35">
        <v>-5.0900000000000001E-2</v>
      </c>
      <c r="N27" s="33"/>
      <c r="O27" s="36"/>
      <c r="P27" s="33">
        <v>-2.53E-2</v>
      </c>
      <c r="Q27" s="35">
        <v>-0.27500000000000002</v>
      </c>
      <c r="R27" s="395"/>
      <c r="S27" s="35"/>
      <c r="T27" s="33">
        <v>-2.9499999999999998E-2</v>
      </c>
      <c r="U27" s="36">
        <v>-0.31530000000000002</v>
      </c>
      <c r="V27" s="395"/>
      <c r="W27" s="35"/>
      <c r="X27" s="33"/>
      <c r="Y27" s="35"/>
      <c r="Z27" s="33"/>
      <c r="AA27" s="35"/>
      <c r="AB27" s="33"/>
      <c r="AC27" s="35"/>
      <c r="AD27" s="33"/>
      <c r="AE27" s="35"/>
      <c r="AG27" s="26">
        <f t="shared" ca="1" si="0"/>
        <v>0</v>
      </c>
      <c r="AH27" s="26">
        <f t="shared" ca="1" si="1"/>
        <v>0</v>
      </c>
      <c r="AI27" s="26">
        <f t="shared" ca="1" si="2"/>
        <v>0</v>
      </c>
      <c r="AJ27" s="26">
        <f t="shared" ca="1" si="3"/>
        <v>0</v>
      </c>
      <c r="AK27" s="26">
        <f t="shared" ca="1" si="4"/>
        <v>0</v>
      </c>
      <c r="AL27" s="26">
        <f t="shared" ca="1" si="5"/>
        <v>1</v>
      </c>
      <c r="AM27" s="26">
        <f t="shared" ca="1" si="6"/>
        <v>1</v>
      </c>
      <c r="AN27" s="26">
        <f t="shared" ca="1" si="7"/>
        <v>1</v>
      </c>
      <c r="AO27" s="26">
        <f t="shared" ca="1" si="8"/>
        <v>1</v>
      </c>
      <c r="AP27" s="26">
        <f t="shared" ca="1" si="9"/>
        <v>1</v>
      </c>
    </row>
    <row r="28" spans="1:42" x14ac:dyDescent="0.25">
      <c r="A28" s="32">
        <v>2009</v>
      </c>
      <c r="B28" s="33">
        <v>2.5000000000000001E-3</v>
      </c>
      <c r="C28" s="34">
        <v>2.9700000000000001E-2</v>
      </c>
      <c r="D28" s="33">
        <v>4.8999999999999998E-3</v>
      </c>
      <c r="E28" s="35">
        <v>5.9900000000000002E-2</v>
      </c>
      <c r="F28" s="33">
        <v>2.18E-2</v>
      </c>
      <c r="G28" s="35">
        <v>0.26679999999999998</v>
      </c>
      <c r="H28" s="33">
        <v>2.7699999999999999E-2</v>
      </c>
      <c r="I28" s="35">
        <v>0.34849999999999998</v>
      </c>
      <c r="J28" s="33">
        <v>2.5100000000000001E-2</v>
      </c>
      <c r="K28" s="35">
        <v>0.3004</v>
      </c>
      <c r="L28" s="33">
        <v>7.0000000000000001E-3</v>
      </c>
      <c r="M28" s="35">
        <v>8.5699999999999998E-2</v>
      </c>
      <c r="N28" s="33"/>
      <c r="O28" s="36"/>
      <c r="P28" s="33">
        <v>1.8200000000000001E-2</v>
      </c>
      <c r="Q28" s="35">
        <v>0.2248</v>
      </c>
      <c r="R28" s="395"/>
      <c r="S28" s="35"/>
      <c r="T28" s="33">
        <v>2.0400000000000001E-2</v>
      </c>
      <c r="U28" s="36">
        <v>0.25190000000000001</v>
      </c>
      <c r="V28" s="395"/>
      <c r="W28" s="35"/>
      <c r="X28" s="33"/>
      <c r="Y28" s="35"/>
      <c r="Z28" s="33"/>
      <c r="AA28" s="35"/>
      <c r="AB28" s="33"/>
      <c r="AC28" s="35"/>
      <c r="AD28" s="33"/>
      <c r="AE28" s="35"/>
      <c r="AG28" s="26">
        <f t="shared" ca="1" si="0"/>
        <v>0</v>
      </c>
      <c r="AH28" s="26">
        <f t="shared" ca="1" si="1"/>
        <v>0</v>
      </c>
      <c r="AI28" s="26">
        <f t="shared" ca="1" si="2"/>
        <v>0</v>
      </c>
      <c r="AJ28" s="26">
        <f t="shared" ca="1" si="3"/>
        <v>0</v>
      </c>
      <c r="AK28" s="26">
        <f t="shared" ca="1" si="4"/>
        <v>1</v>
      </c>
      <c r="AL28" s="26">
        <f t="shared" ca="1" si="5"/>
        <v>1</v>
      </c>
      <c r="AM28" s="26">
        <f t="shared" ca="1" si="6"/>
        <v>1</v>
      </c>
      <c r="AN28" s="26">
        <f t="shared" ca="1" si="7"/>
        <v>1</v>
      </c>
      <c r="AO28" s="26">
        <f t="shared" ca="1" si="8"/>
        <v>1</v>
      </c>
      <c r="AP28" s="26">
        <f t="shared" ca="1" si="9"/>
        <v>1</v>
      </c>
    </row>
    <row r="29" spans="1:42" x14ac:dyDescent="0.25">
      <c r="A29" s="32">
        <v>2010</v>
      </c>
      <c r="B29" s="33">
        <v>2.3E-3</v>
      </c>
      <c r="C29" s="34">
        <v>2.81E-2</v>
      </c>
      <c r="D29" s="33">
        <v>5.4999999999999997E-3</v>
      </c>
      <c r="E29" s="35">
        <v>6.7100000000000007E-2</v>
      </c>
      <c r="F29" s="33">
        <v>1.32E-2</v>
      </c>
      <c r="G29" s="35">
        <v>0.15060000000000001</v>
      </c>
      <c r="H29" s="33">
        <v>2.3300000000000001E-2</v>
      </c>
      <c r="I29" s="35">
        <v>0.29060000000000002</v>
      </c>
      <c r="J29" s="33">
        <v>8.5000000000000006E-3</v>
      </c>
      <c r="K29" s="35">
        <v>7.9399999999999998E-2</v>
      </c>
      <c r="L29" s="33">
        <v>4.7000000000000002E-3</v>
      </c>
      <c r="M29" s="35">
        <v>5.74E-2</v>
      </c>
      <c r="N29" s="33"/>
      <c r="O29" s="36"/>
      <c r="P29" s="33">
        <v>1.06E-2</v>
      </c>
      <c r="Q29" s="35">
        <v>0.12479999999999999</v>
      </c>
      <c r="R29" s="395"/>
      <c r="S29" s="35"/>
      <c r="T29" s="33">
        <v>1.1900000000000001E-2</v>
      </c>
      <c r="U29" s="36">
        <v>0.1389</v>
      </c>
      <c r="V29" s="395"/>
      <c r="W29" s="35"/>
      <c r="X29" s="33"/>
      <c r="Y29" s="35"/>
      <c r="Z29" s="33"/>
      <c r="AA29" s="35"/>
      <c r="AB29" s="33"/>
      <c r="AC29" s="35"/>
      <c r="AD29" s="33"/>
      <c r="AE29" s="35"/>
      <c r="AG29" s="26">
        <f t="shared" ca="1" si="0"/>
        <v>0</v>
      </c>
      <c r="AH29" s="26">
        <f t="shared" ca="1" si="1"/>
        <v>0</v>
      </c>
      <c r="AI29" s="26">
        <f t="shared" ca="1" si="2"/>
        <v>0</v>
      </c>
      <c r="AJ29" s="26">
        <f t="shared" ca="1" si="3"/>
        <v>0</v>
      </c>
      <c r="AK29" s="26">
        <f t="shared" ca="1" si="4"/>
        <v>1</v>
      </c>
      <c r="AL29" s="26">
        <f t="shared" ca="1" si="5"/>
        <v>1</v>
      </c>
      <c r="AM29" s="26">
        <f t="shared" ca="1" si="6"/>
        <v>1</v>
      </c>
      <c r="AN29" s="26">
        <f t="shared" ca="1" si="7"/>
        <v>1</v>
      </c>
      <c r="AO29" s="26">
        <f t="shared" ca="1" si="8"/>
        <v>1</v>
      </c>
      <c r="AP29" s="26">
        <f t="shared" ca="1" si="9"/>
        <v>1</v>
      </c>
    </row>
    <row r="30" spans="1:42" x14ac:dyDescent="0.25">
      <c r="A30" s="32">
        <v>2011</v>
      </c>
      <c r="B30" s="33">
        <v>2E-3</v>
      </c>
      <c r="C30" s="34">
        <v>2.4500000000000001E-2</v>
      </c>
      <c r="D30" s="33">
        <v>6.4000000000000003E-3</v>
      </c>
      <c r="E30" s="35">
        <v>7.8899999999999998E-2</v>
      </c>
      <c r="F30" s="33">
        <v>2.7000000000000001E-3</v>
      </c>
      <c r="G30" s="35">
        <v>2.1100000000000001E-2</v>
      </c>
      <c r="H30" s="33">
        <v>-1.1000000000000001E-3</v>
      </c>
      <c r="I30" s="35">
        <v>-3.3799999999999997E-2</v>
      </c>
      <c r="J30" s="33">
        <v>-8.8999999999999999E-3</v>
      </c>
      <c r="K30" s="35">
        <v>0.1181</v>
      </c>
      <c r="L30" s="33">
        <v>1.9E-3</v>
      </c>
      <c r="M30" s="35">
        <v>2.23E-2</v>
      </c>
      <c r="N30" s="33"/>
      <c r="O30" s="36"/>
      <c r="P30" s="33">
        <v>2.9999999999999997E-4</v>
      </c>
      <c r="Q30" s="35">
        <v>-3.0999999999999999E-3</v>
      </c>
      <c r="R30" s="395"/>
      <c r="S30" s="35"/>
      <c r="T30" s="33">
        <v>0</v>
      </c>
      <c r="U30" s="36">
        <v>-9.5999999999999992E-3</v>
      </c>
      <c r="V30" s="395"/>
      <c r="W30" s="35"/>
      <c r="X30" s="33">
        <v>-2.5000000000000001E-3</v>
      </c>
      <c r="Y30" s="35">
        <v>-1E-4</v>
      </c>
      <c r="Z30" s="33"/>
      <c r="AA30" s="35"/>
      <c r="AB30" s="33"/>
      <c r="AC30" s="35"/>
      <c r="AD30" s="33"/>
      <c r="AE30" s="35"/>
      <c r="AG30" s="26">
        <f t="shared" ca="1" si="0"/>
        <v>0</v>
      </c>
      <c r="AH30" s="26">
        <f t="shared" ca="1" si="1"/>
        <v>0</v>
      </c>
      <c r="AI30" s="26">
        <f t="shared" ca="1" si="2"/>
        <v>0</v>
      </c>
      <c r="AJ30" s="26">
        <f t="shared" ca="1" si="3"/>
        <v>0</v>
      </c>
      <c r="AK30" s="26">
        <f t="shared" ca="1" si="4"/>
        <v>1</v>
      </c>
      <c r="AL30" s="26">
        <f t="shared" ca="1" si="5"/>
        <v>1</v>
      </c>
      <c r="AM30" s="26">
        <f t="shared" ca="1" si="6"/>
        <v>1</v>
      </c>
      <c r="AN30" s="26">
        <f t="shared" ca="1" si="7"/>
        <v>1</v>
      </c>
      <c r="AO30" s="26">
        <f t="shared" ca="1" si="8"/>
        <v>1</v>
      </c>
      <c r="AP30" s="26">
        <f t="shared" ca="1" si="9"/>
        <v>1</v>
      </c>
    </row>
    <row r="31" spans="1:42" x14ac:dyDescent="0.25">
      <c r="A31" s="32">
        <v>2012</v>
      </c>
      <c r="B31" s="33">
        <v>1.1999999999999999E-3</v>
      </c>
      <c r="C31" s="34">
        <v>1.47E-2</v>
      </c>
      <c r="D31" s="33">
        <v>3.5000000000000001E-3</v>
      </c>
      <c r="E31" s="35">
        <v>4.2900000000000001E-2</v>
      </c>
      <c r="F31" s="33">
        <v>1.29E-2</v>
      </c>
      <c r="G31" s="35">
        <v>0.16070000000000001</v>
      </c>
      <c r="H31" s="33">
        <v>1.49E-2</v>
      </c>
      <c r="I31" s="35">
        <v>0.1857</v>
      </c>
      <c r="J31" s="33">
        <v>1.54E-2</v>
      </c>
      <c r="K31" s="35">
        <v>0.1862</v>
      </c>
      <c r="L31" s="33">
        <v>3.8999999999999998E-3</v>
      </c>
      <c r="M31" s="35">
        <v>4.7699999999999999E-2</v>
      </c>
      <c r="N31" s="33"/>
      <c r="O31" s="36"/>
      <c r="P31" s="33">
        <v>1.0200000000000001E-2</v>
      </c>
      <c r="Q31" s="35">
        <v>0.12609999999999999</v>
      </c>
      <c r="R31" s="395"/>
      <c r="S31" s="35"/>
      <c r="T31" s="33">
        <v>1.15E-2</v>
      </c>
      <c r="U31" s="36">
        <v>0.14269999999999999</v>
      </c>
      <c r="V31" s="395"/>
      <c r="W31" s="35"/>
      <c r="X31" s="33">
        <v>1.2800000000000001E-2</v>
      </c>
      <c r="Y31" s="35">
        <v>0.1585</v>
      </c>
      <c r="Z31" s="33"/>
      <c r="AA31" s="35"/>
      <c r="AB31" s="33"/>
      <c r="AC31" s="35"/>
      <c r="AD31" s="33"/>
      <c r="AE31" s="35"/>
      <c r="AG31" s="26">
        <f t="shared" ca="1" si="0"/>
        <v>0</v>
      </c>
      <c r="AH31" s="26">
        <f t="shared" ca="1" si="1"/>
        <v>0</v>
      </c>
      <c r="AI31" s="26">
        <f t="shared" ca="1" si="2"/>
        <v>0</v>
      </c>
      <c r="AJ31" s="26">
        <f t="shared" ca="1" si="3"/>
        <v>0</v>
      </c>
      <c r="AK31" s="26">
        <f t="shared" ca="1" si="4"/>
        <v>1</v>
      </c>
      <c r="AL31" s="26">
        <f t="shared" ca="1" si="5"/>
        <v>1</v>
      </c>
      <c r="AM31" s="26">
        <f t="shared" ca="1" si="6"/>
        <v>1</v>
      </c>
      <c r="AN31" s="26">
        <f t="shared" ca="1" si="7"/>
        <v>1</v>
      </c>
      <c r="AO31" s="26">
        <f t="shared" ca="1" si="8"/>
        <v>1</v>
      </c>
      <c r="AP31" s="26">
        <f t="shared" ca="1" si="9"/>
        <v>1</v>
      </c>
    </row>
    <row r="32" spans="1:42" x14ac:dyDescent="0.25">
      <c r="A32" s="32">
        <v>2013</v>
      </c>
      <c r="B32" s="33">
        <v>1.6000000000000001E-3</v>
      </c>
      <c r="C32" s="34">
        <v>1.89E-2</v>
      </c>
      <c r="D32" s="33">
        <v>-1.4E-3</v>
      </c>
      <c r="E32" s="35">
        <v>-1.6799999999999999E-2</v>
      </c>
      <c r="F32" s="33">
        <v>2.4E-2</v>
      </c>
      <c r="G32" s="35">
        <v>0.32450000000000001</v>
      </c>
      <c r="H32" s="33">
        <v>2.7799999999999998E-2</v>
      </c>
      <c r="I32" s="35">
        <v>0.38350000000000001</v>
      </c>
      <c r="J32" s="33">
        <v>1.7299999999999999E-2</v>
      </c>
      <c r="K32" s="35">
        <v>0.2213</v>
      </c>
      <c r="L32" s="33">
        <v>5.5999999999999999E-3</v>
      </c>
      <c r="M32" s="35">
        <v>6.9699999999999998E-2</v>
      </c>
      <c r="N32" s="33"/>
      <c r="O32" s="36"/>
      <c r="P32" s="33">
        <v>1.5599999999999999E-2</v>
      </c>
      <c r="Q32" s="35">
        <v>0.2016</v>
      </c>
      <c r="R32" s="395"/>
      <c r="S32" s="35"/>
      <c r="T32" s="33">
        <v>1.77E-2</v>
      </c>
      <c r="U32" s="36">
        <v>0.23230000000000001</v>
      </c>
      <c r="V32" s="395"/>
      <c r="W32" s="35"/>
      <c r="X32" s="33">
        <v>1.9800000000000002E-2</v>
      </c>
      <c r="Y32" s="35">
        <v>0.26200000000000001</v>
      </c>
      <c r="Z32" s="33"/>
      <c r="AA32" s="35"/>
      <c r="AB32" s="33"/>
      <c r="AC32" s="35"/>
      <c r="AD32" s="33"/>
      <c r="AE32" s="35"/>
      <c r="AG32" s="26">
        <f t="shared" ca="1" si="0"/>
        <v>0</v>
      </c>
      <c r="AH32" s="26">
        <f t="shared" ca="1" si="1"/>
        <v>0</v>
      </c>
      <c r="AI32" s="26">
        <f t="shared" ca="1" si="2"/>
        <v>0</v>
      </c>
      <c r="AJ32" s="26">
        <f t="shared" ca="1" si="3"/>
        <v>0</v>
      </c>
      <c r="AK32" s="26">
        <f t="shared" ca="1" si="4"/>
        <v>1</v>
      </c>
      <c r="AL32" s="26">
        <f t="shared" ca="1" si="5"/>
        <v>1</v>
      </c>
      <c r="AM32" s="26">
        <f t="shared" ca="1" si="6"/>
        <v>1</v>
      </c>
      <c r="AN32" s="26">
        <f t="shared" ca="1" si="7"/>
        <v>1</v>
      </c>
      <c r="AO32" s="26">
        <f t="shared" ca="1" si="8"/>
        <v>1</v>
      </c>
      <c r="AP32" s="26">
        <f t="shared" ca="1" si="9"/>
        <v>1</v>
      </c>
    </row>
    <row r="33" spans="1:42" x14ac:dyDescent="0.25">
      <c r="A33" s="32">
        <v>2014</v>
      </c>
      <c r="B33" s="33">
        <v>1.9E-3</v>
      </c>
      <c r="C33" s="34">
        <v>2.3099999999999999E-2</v>
      </c>
      <c r="D33" s="33">
        <v>5.5999999999999999E-3</v>
      </c>
      <c r="E33" s="35">
        <v>6.7299999999999999E-2</v>
      </c>
      <c r="F33" s="33">
        <v>1.15E-2</v>
      </c>
      <c r="G33" s="35">
        <v>0.13780000000000001</v>
      </c>
      <c r="H33" s="33">
        <v>6.4999999999999997E-3</v>
      </c>
      <c r="I33" s="35">
        <v>7.8E-2</v>
      </c>
      <c r="J33" s="33">
        <v>-4.4000000000000003E-3</v>
      </c>
      <c r="K33" s="35">
        <v>-5.2699999999999997E-2</v>
      </c>
      <c r="L33" s="33">
        <v>3.0999999999999999E-3</v>
      </c>
      <c r="M33" s="35">
        <v>3.7699999999999997E-2</v>
      </c>
      <c r="N33" s="33"/>
      <c r="O33" s="36"/>
      <c r="P33" s="33">
        <v>4.7000000000000002E-3</v>
      </c>
      <c r="Q33" s="35">
        <v>5.74E-2</v>
      </c>
      <c r="R33" s="395"/>
      <c r="S33" s="35"/>
      <c r="T33" s="33">
        <v>5.1000000000000004E-3</v>
      </c>
      <c r="U33" s="36">
        <v>6.2199999999999998E-2</v>
      </c>
      <c r="V33" s="395"/>
      <c r="W33" s="35"/>
      <c r="X33" s="33">
        <v>5.3E-3</v>
      </c>
      <c r="Y33" s="35">
        <v>6.3700000000000007E-2</v>
      </c>
      <c r="Z33" s="33"/>
      <c r="AA33" s="35"/>
      <c r="AB33" s="33"/>
      <c r="AC33" s="35"/>
      <c r="AD33" s="33"/>
      <c r="AE33" s="35"/>
      <c r="AG33" s="26">
        <f t="shared" ca="1" si="0"/>
        <v>0</v>
      </c>
      <c r="AH33" s="26">
        <f t="shared" ca="1" si="1"/>
        <v>0</v>
      </c>
      <c r="AI33" s="26">
        <f t="shared" ca="1" si="2"/>
        <v>0</v>
      </c>
      <c r="AJ33" s="26">
        <f t="shared" ca="1" si="3"/>
        <v>1</v>
      </c>
      <c r="AK33" s="26">
        <f t="shared" ca="1" si="4"/>
        <v>1</v>
      </c>
      <c r="AL33" s="26">
        <f t="shared" ca="1" si="5"/>
        <v>1</v>
      </c>
      <c r="AM33" s="26">
        <f t="shared" ca="1" si="6"/>
        <v>1</v>
      </c>
      <c r="AN33" s="26">
        <f t="shared" ca="1" si="7"/>
        <v>1</v>
      </c>
      <c r="AO33" s="26">
        <f t="shared" ca="1" si="8"/>
        <v>1</v>
      </c>
      <c r="AP33" s="26">
        <f t="shared" ca="1" si="9"/>
        <v>1</v>
      </c>
    </row>
    <row r="34" spans="1:42" x14ac:dyDescent="0.25">
      <c r="A34" s="32">
        <v>2015</v>
      </c>
      <c r="B34" s="33">
        <v>1.6999999999999999E-3</v>
      </c>
      <c r="C34" s="34">
        <v>2.0400000000000001E-2</v>
      </c>
      <c r="D34" s="33">
        <v>6.9999999999999999E-4</v>
      </c>
      <c r="E34" s="35">
        <v>9.1000000000000004E-3</v>
      </c>
      <c r="F34" s="33">
        <v>1.1999999999999999E-3</v>
      </c>
      <c r="G34" s="35">
        <v>1.46E-2</v>
      </c>
      <c r="H34" s="33">
        <v>-2.3999999999999998E-3</v>
      </c>
      <c r="I34" s="35">
        <v>-2.92E-2</v>
      </c>
      <c r="J34" s="33">
        <v>-4.0000000000000002E-4</v>
      </c>
      <c r="K34" s="35">
        <v>-5.1000000000000004E-3</v>
      </c>
      <c r="L34" s="33">
        <v>1.5E-3</v>
      </c>
      <c r="M34" s="35">
        <v>1.8499999999999999E-2</v>
      </c>
      <c r="N34" s="33"/>
      <c r="O34" s="36"/>
      <c r="P34" s="33">
        <v>8.0000000000000004E-4</v>
      </c>
      <c r="Q34" s="35">
        <v>1.04E-2</v>
      </c>
      <c r="R34" s="395"/>
      <c r="S34" s="35"/>
      <c r="T34" s="33">
        <v>5.9999999999999995E-4</v>
      </c>
      <c r="U34" s="36">
        <v>7.3000000000000001E-3</v>
      </c>
      <c r="V34" s="395"/>
      <c r="W34" s="35"/>
      <c r="X34" s="33">
        <v>2.9999999999999997E-4</v>
      </c>
      <c r="Y34" s="35">
        <v>4.4999999999999997E-3</v>
      </c>
      <c r="Z34" s="33"/>
      <c r="AA34" s="35"/>
      <c r="AB34" s="33"/>
      <c r="AC34" s="35"/>
      <c r="AD34" s="33"/>
      <c r="AE34" s="35"/>
      <c r="AG34" s="26">
        <f t="shared" ca="1" si="0"/>
        <v>0</v>
      </c>
      <c r="AH34" s="26">
        <f t="shared" ca="1" si="1"/>
        <v>0</v>
      </c>
      <c r="AI34" s="26">
        <f t="shared" ca="1" si="2"/>
        <v>0</v>
      </c>
      <c r="AJ34" s="26">
        <f t="shared" ca="1" si="3"/>
        <v>1</v>
      </c>
      <c r="AK34" s="26">
        <f t="shared" ca="1" si="4"/>
        <v>1</v>
      </c>
      <c r="AL34" s="26">
        <f t="shared" ca="1" si="5"/>
        <v>1</v>
      </c>
      <c r="AM34" s="26">
        <f t="shared" ca="1" si="6"/>
        <v>1</v>
      </c>
      <c r="AN34" s="26">
        <f t="shared" ca="1" si="7"/>
        <v>1</v>
      </c>
      <c r="AO34" s="26">
        <f t="shared" ca="1" si="8"/>
        <v>1</v>
      </c>
      <c r="AP34" s="26">
        <f t="shared" ca="1" si="9"/>
        <v>1</v>
      </c>
    </row>
    <row r="35" spans="1:42" x14ac:dyDescent="0.25">
      <c r="A35" s="32">
        <v>2016</v>
      </c>
      <c r="B35" s="33">
        <v>1.5E-3</v>
      </c>
      <c r="C35" s="34">
        <v>1.8200000000000001E-2</v>
      </c>
      <c r="D35" s="33">
        <v>2.5000000000000001E-3</v>
      </c>
      <c r="E35" s="35">
        <v>2.9100000000000001E-2</v>
      </c>
      <c r="F35" s="33">
        <v>9.9000000000000008E-3</v>
      </c>
      <c r="G35" s="35">
        <v>0.1201</v>
      </c>
      <c r="H35" s="33">
        <v>1.37E-2</v>
      </c>
      <c r="I35" s="35">
        <v>0.16350000000000001</v>
      </c>
      <c r="J35" s="33">
        <v>2.3E-3</v>
      </c>
      <c r="K35" s="35">
        <v>2.1000000000000001E-2</v>
      </c>
      <c r="L35" s="33">
        <v>3.0000000000000001E-3</v>
      </c>
      <c r="M35" s="35">
        <v>3.5799999999999998E-2</v>
      </c>
      <c r="N35" s="33"/>
      <c r="O35" s="36"/>
      <c r="P35" s="33">
        <v>5.8999999999999999E-3</v>
      </c>
      <c r="Q35" s="35">
        <v>7.0699999999999999E-2</v>
      </c>
      <c r="R35" s="395"/>
      <c r="S35" s="35"/>
      <c r="T35" s="33">
        <v>6.6E-3</v>
      </c>
      <c r="U35" s="36">
        <v>7.9000000000000001E-2</v>
      </c>
      <c r="V35" s="395"/>
      <c r="W35" s="35"/>
      <c r="X35" s="33">
        <v>7.3000000000000001E-3</v>
      </c>
      <c r="Y35" s="35">
        <v>8.6499999999999994E-2</v>
      </c>
      <c r="Z35" s="33"/>
      <c r="AA35" s="35"/>
      <c r="AB35" s="33"/>
      <c r="AC35" s="35"/>
      <c r="AD35" s="33"/>
      <c r="AE35" s="35"/>
      <c r="AG35" s="26">
        <f t="shared" ca="1" si="0"/>
        <v>0</v>
      </c>
      <c r="AH35" s="26">
        <f t="shared" ca="1" si="1"/>
        <v>0</v>
      </c>
      <c r="AI35" s="26">
        <f t="shared" ca="1" si="2"/>
        <v>0</v>
      </c>
      <c r="AJ35" s="26">
        <f t="shared" ca="1" si="3"/>
        <v>1</v>
      </c>
      <c r="AK35" s="26">
        <f t="shared" ca="1" si="4"/>
        <v>1</v>
      </c>
      <c r="AL35" s="26">
        <f t="shared" ca="1" si="5"/>
        <v>1</v>
      </c>
      <c r="AM35" s="26">
        <f t="shared" ca="1" si="6"/>
        <v>1</v>
      </c>
      <c r="AN35" s="26">
        <f t="shared" ca="1" si="7"/>
        <v>1</v>
      </c>
      <c r="AO35" s="26">
        <f t="shared" ca="1" si="8"/>
        <v>1</v>
      </c>
      <c r="AP35" s="26">
        <f t="shared" ca="1" si="9"/>
        <v>1</v>
      </c>
    </row>
    <row r="36" spans="1:42" x14ac:dyDescent="0.25">
      <c r="A36" s="32">
        <v>2017</v>
      </c>
      <c r="B36" s="33">
        <v>1.8E-3</v>
      </c>
      <c r="C36" s="34">
        <v>2.3300000000000001E-2</v>
      </c>
      <c r="D36" s="33">
        <v>3.3999999999999998E-3</v>
      </c>
      <c r="E36" s="35">
        <v>3.8199999999999998E-2</v>
      </c>
      <c r="F36" s="33">
        <v>1.2E-2</v>
      </c>
      <c r="G36" s="35">
        <v>0.21820000000000001</v>
      </c>
      <c r="H36" s="33">
        <v>1.38E-2</v>
      </c>
      <c r="I36" s="35">
        <v>0.1822</v>
      </c>
      <c r="J36" s="33">
        <v>8.2000000000000007E-3</v>
      </c>
      <c r="K36" s="35">
        <v>0.25419999999999998</v>
      </c>
      <c r="L36" s="33">
        <v>5.0000000000000001E-3</v>
      </c>
      <c r="M36" s="35">
        <v>6.1899999999999997E-2</v>
      </c>
      <c r="N36" s="33"/>
      <c r="O36" s="36"/>
      <c r="P36" s="33">
        <v>1.14E-2</v>
      </c>
      <c r="Q36" s="35">
        <v>0.1454</v>
      </c>
      <c r="R36" s="395"/>
      <c r="S36" s="35"/>
      <c r="T36" s="33">
        <v>1.2999999999999999E-2</v>
      </c>
      <c r="U36" s="36">
        <v>0.16769999999999999</v>
      </c>
      <c r="V36" s="395"/>
      <c r="W36" s="35"/>
      <c r="X36" s="33">
        <v>1.4500000000000001E-2</v>
      </c>
      <c r="Y36" s="35">
        <v>0.18809999999999999</v>
      </c>
      <c r="Z36" s="33"/>
      <c r="AA36" s="35"/>
      <c r="AB36" s="33"/>
      <c r="AC36" s="35"/>
      <c r="AD36" s="33"/>
      <c r="AE36" s="35"/>
      <c r="AG36" s="26">
        <f t="shared" ca="1" si="0"/>
        <v>0</v>
      </c>
      <c r="AH36" s="26">
        <f t="shared" ca="1" si="1"/>
        <v>0</v>
      </c>
      <c r="AI36" s="26">
        <f t="shared" ca="1" si="2"/>
        <v>0</v>
      </c>
      <c r="AJ36" s="26">
        <f t="shared" ca="1" si="3"/>
        <v>1</v>
      </c>
      <c r="AK36" s="26">
        <f t="shared" ca="1" si="4"/>
        <v>1</v>
      </c>
      <c r="AL36" s="26">
        <f t="shared" ca="1" si="5"/>
        <v>1</v>
      </c>
      <c r="AM36" s="26">
        <f t="shared" ca="1" si="6"/>
        <v>1</v>
      </c>
      <c r="AN36" s="26">
        <f t="shared" ca="1" si="7"/>
        <v>1</v>
      </c>
      <c r="AO36" s="26">
        <f t="shared" ca="1" si="8"/>
        <v>1</v>
      </c>
      <c r="AP36" s="26">
        <f t="shared" ca="1" si="9"/>
        <v>1</v>
      </c>
    </row>
    <row r="37" spans="1:42" x14ac:dyDescent="0.25">
      <c r="A37" s="32">
        <v>2018</v>
      </c>
      <c r="B37" s="33">
        <v>2.3999999999999998E-3</v>
      </c>
      <c r="C37" s="34">
        <v>2.9100000000000001E-2</v>
      </c>
      <c r="D37" s="33">
        <v>1E-4</v>
      </c>
      <c r="E37" s="35">
        <v>1.5E-3</v>
      </c>
      <c r="F37" s="33">
        <v>-2.8E-3</v>
      </c>
      <c r="G37" s="35">
        <v>-4.41E-2</v>
      </c>
      <c r="H37" s="33">
        <v>-6.7999999999999996E-3</v>
      </c>
      <c r="I37" s="35">
        <v>-9.2600000000000002E-2</v>
      </c>
      <c r="J37" s="33">
        <v>-1.18E-2</v>
      </c>
      <c r="K37" s="35">
        <v>-0.1343</v>
      </c>
      <c r="L37" s="33">
        <v>5.9999999999999995E-4</v>
      </c>
      <c r="M37" s="35">
        <v>7.1000000000000004E-3</v>
      </c>
      <c r="N37" s="33"/>
      <c r="O37" s="36"/>
      <c r="P37" s="33">
        <v>-2.8E-3</v>
      </c>
      <c r="Q37" s="35">
        <v>-3.5799999999999998E-2</v>
      </c>
      <c r="R37" s="395"/>
      <c r="S37" s="35"/>
      <c r="T37" s="33">
        <v>-3.8E-3</v>
      </c>
      <c r="U37" s="36">
        <v>-4.8899999999999999E-2</v>
      </c>
      <c r="V37" s="395"/>
      <c r="W37" s="35"/>
      <c r="X37" s="33">
        <v>-4.5999999999999999E-3</v>
      </c>
      <c r="Y37" s="35">
        <v>-6.0299999999999999E-2</v>
      </c>
      <c r="Z37" s="33"/>
      <c r="AA37" s="35"/>
      <c r="AB37" s="33"/>
      <c r="AC37" s="35"/>
      <c r="AD37" s="33"/>
      <c r="AE37" s="35"/>
      <c r="AG37" s="26">
        <f t="shared" ca="1" si="0"/>
        <v>0</v>
      </c>
      <c r="AH37" s="26">
        <f t="shared" ca="1" si="1"/>
        <v>0</v>
      </c>
      <c r="AI37" s="26">
        <f t="shared" ca="1" si="2"/>
        <v>0</v>
      </c>
      <c r="AJ37" s="26">
        <f t="shared" ca="1" si="3"/>
        <v>1</v>
      </c>
      <c r="AK37" s="26">
        <f t="shared" ca="1" si="4"/>
        <v>1</v>
      </c>
      <c r="AL37" s="26">
        <f t="shared" ca="1" si="5"/>
        <v>1</v>
      </c>
      <c r="AM37" s="26">
        <f t="shared" ca="1" si="6"/>
        <v>1</v>
      </c>
      <c r="AN37" s="26">
        <f t="shared" ca="1" si="7"/>
        <v>1</v>
      </c>
      <c r="AO37" s="26">
        <f t="shared" ca="1" si="8"/>
        <v>1</v>
      </c>
      <c r="AP37" s="26">
        <f t="shared" ca="1" si="9"/>
        <v>1</v>
      </c>
    </row>
    <row r="38" spans="1:42" x14ac:dyDescent="0.25">
      <c r="A38" s="32">
        <v>2019</v>
      </c>
      <c r="B38" s="33">
        <v>1.8E-3</v>
      </c>
      <c r="C38" s="34">
        <v>2.24E-2</v>
      </c>
      <c r="D38" s="33">
        <v>7.0000000000000001E-3</v>
      </c>
      <c r="E38" s="35">
        <v>8.6800000000000002E-2</v>
      </c>
      <c r="F38" s="33">
        <v>2.3699999999999999E-2</v>
      </c>
      <c r="G38" s="35">
        <v>0.3145</v>
      </c>
      <c r="H38" s="33">
        <v>2.1899999999999999E-2</v>
      </c>
      <c r="I38" s="35">
        <v>0.2797</v>
      </c>
      <c r="J38" s="33">
        <v>1.67E-2</v>
      </c>
      <c r="K38" s="35">
        <v>0.22470000000000001</v>
      </c>
      <c r="L38" s="33">
        <v>6.1000000000000004E-3</v>
      </c>
      <c r="M38" s="35">
        <v>7.5999999999999998E-2</v>
      </c>
      <c r="N38" s="33"/>
      <c r="O38" s="36"/>
      <c r="P38" s="33">
        <v>1.83E-2</v>
      </c>
      <c r="Q38" s="35">
        <v>0.17599999999999999</v>
      </c>
      <c r="R38" s="395"/>
      <c r="S38" s="35"/>
      <c r="T38" s="33">
        <v>1.61E-2</v>
      </c>
      <c r="U38" s="36">
        <v>0.2069</v>
      </c>
      <c r="V38" s="395"/>
      <c r="W38" s="35"/>
      <c r="X38" s="33">
        <v>1.7999999999999999E-2</v>
      </c>
      <c r="Y38" s="35">
        <v>0.23330000000000001</v>
      </c>
      <c r="Z38" s="33"/>
      <c r="AA38" s="35"/>
      <c r="AB38" s="33"/>
      <c r="AC38" s="35"/>
      <c r="AD38" s="33"/>
      <c r="AE38" s="35"/>
      <c r="AG38" s="26">
        <f t="shared" ca="1" si="0"/>
        <v>0</v>
      </c>
      <c r="AH38" s="26">
        <f t="shared" ca="1" si="1"/>
        <v>0</v>
      </c>
      <c r="AI38" s="26">
        <f t="shared" ca="1" si="2"/>
        <v>1</v>
      </c>
      <c r="AJ38" s="26">
        <f t="shared" ca="1" si="3"/>
        <v>1</v>
      </c>
      <c r="AK38" s="26">
        <f t="shared" ca="1" si="4"/>
        <v>1</v>
      </c>
      <c r="AL38" s="26">
        <f t="shared" ca="1" si="5"/>
        <v>1</v>
      </c>
      <c r="AM38" s="26">
        <f t="shared" ca="1" si="6"/>
        <v>1</v>
      </c>
      <c r="AN38" s="26">
        <f t="shared" ca="1" si="7"/>
        <v>1</v>
      </c>
      <c r="AO38" s="26">
        <f t="shared" ca="1" si="8"/>
        <v>1</v>
      </c>
      <c r="AP38" s="26">
        <f t="shared" ca="1" si="9"/>
        <v>1</v>
      </c>
    </row>
    <row r="39" spans="1:42" x14ac:dyDescent="0.25">
      <c r="A39" s="32">
        <v>2020</v>
      </c>
      <c r="B39" s="33">
        <v>8.0000000000000004E-4</v>
      </c>
      <c r="C39" s="34">
        <v>9.7000000000000003E-3</v>
      </c>
      <c r="D39" s="33">
        <v>6.1000000000000004E-3</v>
      </c>
      <c r="E39" s="35">
        <v>7.4999999999999997E-2</v>
      </c>
      <c r="F39" s="33">
        <v>1.67E-2</v>
      </c>
      <c r="G39" s="35">
        <v>0.18310000000000001</v>
      </c>
      <c r="H39" s="33">
        <v>2.87E-2</v>
      </c>
      <c r="I39" s="35">
        <v>0.31850000000000001</v>
      </c>
      <c r="J39" s="33">
        <v>9.1999999999999998E-3</v>
      </c>
      <c r="K39" s="35">
        <v>8.1699999999999995E-2</v>
      </c>
      <c r="L39" s="33">
        <v>3.0999999999999999E-3</v>
      </c>
      <c r="M39" s="35">
        <v>5.1499999999999997E-2</v>
      </c>
      <c r="N39" s="33"/>
      <c r="O39" s="36"/>
      <c r="P39" s="33">
        <v>9.9000000000000008E-3</v>
      </c>
      <c r="Q39" s="35">
        <v>0.11260000000000001</v>
      </c>
      <c r="R39" s="395"/>
      <c r="S39" s="35"/>
      <c r="T39" s="33">
        <v>1.18E-2</v>
      </c>
      <c r="U39" s="36">
        <v>0.13159999999999999</v>
      </c>
      <c r="V39" s="395"/>
      <c r="W39" s="35"/>
      <c r="X39" s="33">
        <v>1.35E-2</v>
      </c>
      <c r="Y39" s="35">
        <v>0.1479</v>
      </c>
      <c r="Z39" s="33"/>
      <c r="AA39" s="35"/>
      <c r="AB39" s="33"/>
      <c r="AC39" s="35"/>
      <c r="AD39" s="33"/>
      <c r="AE39" s="35"/>
      <c r="AG39" s="26">
        <f t="shared" ca="1" si="0"/>
        <v>0</v>
      </c>
      <c r="AH39" s="26">
        <f t="shared" ca="1" si="1"/>
        <v>0</v>
      </c>
      <c r="AI39" s="26">
        <f t="shared" ca="1" si="2"/>
        <v>1</v>
      </c>
      <c r="AJ39" s="26">
        <f t="shared" ca="1" si="3"/>
        <v>1</v>
      </c>
      <c r="AK39" s="26">
        <f t="shared" ca="1" si="4"/>
        <v>1</v>
      </c>
      <c r="AL39" s="26">
        <f t="shared" ca="1" si="5"/>
        <v>1</v>
      </c>
      <c r="AM39" s="26">
        <f t="shared" ca="1" si="6"/>
        <v>1</v>
      </c>
      <c r="AN39" s="26">
        <f t="shared" ca="1" si="7"/>
        <v>1</v>
      </c>
      <c r="AO39" s="26">
        <f t="shared" ca="1" si="8"/>
        <v>1</v>
      </c>
      <c r="AP39" s="26">
        <f t="shared" ca="1" si="9"/>
        <v>1</v>
      </c>
    </row>
    <row r="40" spans="1:42" x14ac:dyDescent="0.25">
      <c r="A40" s="32">
        <v>2021</v>
      </c>
      <c r="B40" s="33">
        <v>1.1000000000000001E-3</v>
      </c>
      <c r="C40" s="34">
        <v>1.38E-2</v>
      </c>
      <c r="D40" s="33">
        <v>-1.1999999999999999E-3</v>
      </c>
      <c r="E40" s="35">
        <v>-1.46E-2</v>
      </c>
      <c r="F40" s="33">
        <v>2.1700000000000001E-2</v>
      </c>
      <c r="G40" s="35">
        <v>0.2868</v>
      </c>
      <c r="H40" s="33">
        <v>1.04E-2</v>
      </c>
      <c r="I40" s="35">
        <v>0.1245</v>
      </c>
      <c r="J40" s="33">
        <v>9.4999999999999998E-3</v>
      </c>
      <c r="K40" s="35">
        <v>0.1145</v>
      </c>
      <c r="L40" s="33">
        <v>4.4000000000000003E-3</v>
      </c>
      <c r="M40" s="35">
        <v>5.4199999999999998E-2</v>
      </c>
      <c r="N40" s="33">
        <v>7.9000000000000008E-3</v>
      </c>
      <c r="O40" s="36">
        <v>9.7500000000000003E-2</v>
      </c>
      <c r="P40" s="33">
        <v>9.9000000000000008E-3</v>
      </c>
      <c r="Q40" s="35">
        <v>0.1237</v>
      </c>
      <c r="R40" s="395">
        <v>1.0699999999999999E-2</v>
      </c>
      <c r="S40" s="35">
        <v>0.1343</v>
      </c>
      <c r="T40" s="33">
        <v>1.15E-2</v>
      </c>
      <c r="U40" s="36">
        <v>0.14510000000000001</v>
      </c>
      <c r="V40" s="395">
        <v>1.2200000000000001E-2</v>
      </c>
      <c r="W40" s="35">
        <v>0.154</v>
      </c>
      <c r="X40" s="33">
        <v>1.29E-2</v>
      </c>
      <c r="Y40" s="35">
        <v>0.16339999999999999</v>
      </c>
      <c r="Z40" s="33">
        <v>1.5599999999999999E-2</v>
      </c>
      <c r="AA40" s="35">
        <v>0.19900000000000001</v>
      </c>
      <c r="AB40" s="33">
        <v>1.5599999999999999E-2</v>
      </c>
      <c r="AC40" s="35">
        <v>0.19900000000000001</v>
      </c>
      <c r="AD40" s="33">
        <v>1.5559999999999999E-2</v>
      </c>
      <c r="AE40" s="35">
        <v>0.19900000000000001</v>
      </c>
      <c r="AG40" s="26">
        <f t="shared" ca="1" si="0"/>
        <v>0</v>
      </c>
      <c r="AH40" s="26">
        <f t="shared" ca="1" si="1"/>
        <v>1</v>
      </c>
      <c r="AI40" s="26">
        <f t="shared" ca="1" si="2"/>
        <v>1</v>
      </c>
      <c r="AJ40" s="26">
        <f t="shared" ca="1" si="3"/>
        <v>1</v>
      </c>
      <c r="AK40" s="26">
        <f t="shared" ca="1" si="4"/>
        <v>1</v>
      </c>
      <c r="AL40" s="26">
        <f t="shared" ca="1" si="5"/>
        <v>1</v>
      </c>
      <c r="AM40" s="26">
        <f t="shared" ca="1" si="6"/>
        <v>1</v>
      </c>
      <c r="AN40" s="26">
        <f t="shared" ca="1" si="7"/>
        <v>1</v>
      </c>
      <c r="AO40" s="26">
        <f t="shared" ca="1" si="8"/>
        <v>1</v>
      </c>
      <c r="AP40" s="26">
        <f t="shared" ca="1" si="9"/>
        <v>1</v>
      </c>
    </row>
    <row r="41" spans="1:42" x14ac:dyDescent="0.25">
      <c r="A41" s="32">
        <v>2022</v>
      </c>
      <c r="B41" s="33">
        <v>2.5000000000000001E-3</v>
      </c>
      <c r="C41" s="34">
        <v>2.98E-2</v>
      </c>
      <c r="D41" s="33">
        <v>-1.11E-2</v>
      </c>
      <c r="E41" s="35">
        <v>-0.1283</v>
      </c>
      <c r="F41" s="33">
        <v>-1.46E-2</v>
      </c>
      <c r="G41" s="35">
        <v>-0.18129999999999999</v>
      </c>
      <c r="H41" s="33">
        <v>-2.2700000000000001E-2</v>
      </c>
      <c r="I41" s="35">
        <v>-0.2626</v>
      </c>
      <c r="J41" s="33">
        <v>-2.29E-2</v>
      </c>
      <c r="K41" s="35">
        <v>-0.1394</v>
      </c>
      <c r="L41" s="33">
        <v>-2.0999999999999999E-3</v>
      </c>
      <c r="M41" s="35">
        <v>-2.7E-2</v>
      </c>
      <c r="N41" s="33">
        <v>-5.4000000000000003E-3</v>
      </c>
      <c r="O41" s="36">
        <v>-6.7199999999999996E-2</v>
      </c>
      <c r="P41" s="33">
        <v>-8.3000000000000001E-3</v>
      </c>
      <c r="Q41" s="35">
        <v>-0.1032</v>
      </c>
      <c r="R41" s="395">
        <v>-9.4000000000000004E-3</v>
      </c>
      <c r="S41" s="35">
        <v>-0.11650000000000001</v>
      </c>
      <c r="T41" s="33">
        <v>-1.04E-2</v>
      </c>
      <c r="U41" s="36">
        <v>-0.129</v>
      </c>
      <c r="V41" s="395">
        <v>-1.14E-2</v>
      </c>
      <c r="W41" s="35">
        <v>-0.14030000000000001</v>
      </c>
      <c r="X41" s="33">
        <v>-1.2200000000000001E-2</v>
      </c>
      <c r="Y41" s="35">
        <v>-0.15049999999999999</v>
      </c>
      <c r="Z41" s="33">
        <v>-1.4200000000000001E-2</v>
      </c>
      <c r="AA41" s="35">
        <v>-0.17599999999999999</v>
      </c>
      <c r="AB41" s="33">
        <v>-1.4200000000000001E-2</v>
      </c>
      <c r="AC41" s="35">
        <v>-0.17610000000000001</v>
      </c>
      <c r="AD41" s="33">
        <v>-1.4200000000000001E-2</v>
      </c>
      <c r="AE41" s="35">
        <v>-0.1762</v>
      </c>
      <c r="AG41" s="26">
        <f t="shared" ca="1" si="0"/>
        <v>0</v>
      </c>
      <c r="AH41" s="26">
        <f t="shared" ca="1" si="1"/>
        <v>1</v>
      </c>
      <c r="AI41" s="26">
        <f t="shared" ca="1" si="2"/>
        <v>1</v>
      </c>
      <c r="AJ41" s="26">
        <f t="shared" ca="1" si="3"/>
        <v>1</v>
      </c>
      <c r="AK41" s="26">
        <f t="shared" ca="1" si="4"/>
        <v>1</v>
      </c>
      <c r="AL41" s="26">
        <f t="shared" ca="1" si="5"/>
        <v>1</v>
      </c>
      <c r="AM41" s="26">
        <f t="shared" ca="1" si="6"/>
        <v>1</v>
      </c>
      <c r="AN41" s="26">
        <f t="shared" ca="1" si="7"/>
        <v>1</v>
      </c>
      <c r="AO41" s="26">
        <f t="shared" ca="1" si="8"/>
        <v>1</v>
      </c>
      <c r="AP41" s="26">
        <f t="shared" ca="1" si="9"/>
        <v>1</v>
      </c>
    </row>
    <row r="42" spans="1:42" ht="12.75" thickBot="1" x14ac:dyDescent="0.3">
      <c r="A42" s="37">
        <v>2023</v>
      </c>
      <c r="B42" s="38">
        <v>3.5000000000000001E-3</v>
      </c>
      <c r="C42" s="39">
        <v>4.2200000000000001E-2</v>
      </c>
      <c r="D42" s="38">
        <v>4.7999999999999996E-3</v>
      </c>
      <c r="E42" s="40">
        <v>5.5800000000000002E-2</v>
      </c>
      <c r="F42" s="38">
        <v>2.0400000000000001E-2</v>
      </c>
      <c r="G42" s="40">
        <v>0.26250000000000001</v>
      </c>
      <c r="H42" s="38">
        <v>2.1000000000000001E-2</v>
      </c>
      <c r="I42" s="40">
        <v>0.253</v>
      </c>
      <c r="J42" s="38">
        <v>1.52E-2</v>
      </c>
      <c r="K42" s="40">
        <v>0.1938</v>
      </c>
      <c r="L42" s="38">
        <v>7.3000000000000001E-3</v>
      </c>
      <c r="M42" s="40">
        <v>8.9899999999999994E-2</v>
      </c>
      <c r="N42" s="38">
        <v>9.1000000000000004E-3</v>
      </c>
      <c r="O42" s="41">
        <v>0.1125</v>
      </c>
      <c r="P42" s="38">
        <v>1.26E-2</v>
      </c>
      <c r="Q42" s="40">
        <v>0.15759999999999999</v>
      </c>
      <c r="R42" s="396">
        <v>1.3599999999999999E-2</v>
      </c>
      <c r="S42" s="40">
        <v>0.1691</v>
      </c>
      <c r="T42" s="38">
        <v>1.4500000000000001E-2</v>
      </c>
      <c r="U42" s="41">
        <v>0.1804</v>
      </c>
      <c r="V42" s="396">
        <v>1.52E-2</v>
      </c>
      <c r="W42" s="40">
        <v>0.1903</v>
      </c>
      <c r="X42" s="38">
        <v>1.6E-2</v>
      </c>
      <c r="Y42" s="40">
        <v>0.2</v>
      </c>
      <c r="Z42" s="38">
        <v>1.8599999999999998E-2</v>
      </c>
      <c r="AA42" s="40">
        <v>0.2331</v>
      </c>
      <c r="AB42" s="38">
        <v>1.8599999999999998E-2</v>
      </c>
      <c r="AC42" s="40">
        <v>0.23300000000000001</v>
      </c>
      <c r="AD42" s="38">
        <v>1.8599999999999998E-2</v>
      </c>
      <c r="AE42" s="40">
        <v>0.2331</v>
      </c>
      <c r="AG42" s="26">
        <f t="shared" ca="1" si="0"/>
        <v>1</v>
      </c>
      <c r="AH42" s="26">
        <f t="shared" ca="1" si="1"/>
        <v>1</v>
      </c>
      <c r="AI42" s="26">
        <f t="shared" ca="1" si="2"/>
        <v>1</v>
      </c>
      <c r="AJ42" s="26">
        <f t="shared" ca="1" si="3"/>
        <v>1</v>
      </c>
      <c r="AK42" s="26">
        <f t="shared" ca="1" si="4"/>
        <v>1</v>
      </c>
      <c r="AL42" s="26">
        <f t="shared" ca="1" si="5"/>
        <v>1</v>
      </c>
      <c r="AM42" s="26">
        <f t="shared" ca="1" si="6"/>
        <v>1</v>
      </c>
      <c r="AN42" s="26">
        <f t="shared" ca="1" si="7"/>
        <v>1</v>
      </c>
      <c r="AO42" s="26">
        <f t="shared" ca="1" si="8"/>
        <v>1</v>
      </c>
      <c r="AP42" s="26">
        <f t="shared" ca="1" si="9"/>
        <v>1</v>
      </c>
    </row>
    <row r="43" spans="1:42" s="46" customFormat="1" ht="12.75" thickBot="1" x14ac:dyDescent="0.3">
      <c r="A43" s="42" t="s">
        <v>77</v>
      </c>
      <c r="B43" s="43">
        <f t="shared" ref="B43:Y43" si="10">AVERAGE(B7:B42)</f>
        <v>3.7444444444444443E-3</v>
      </c>
      <c r="C43" s="44">
        <f t="shared" si="10"/>
        <v>4.5999999999999992E-2</v>
      </c>
      <c r="D43" s="43">
        <f t="shared" si="10"/>
        <v>4.4249999999999992E-3</v>
      </c>
      <c r="E43" s="45">
        <f t="shared" si="10"/>
        <v>5.4983333333333329E-2</v>
      </c>
      <c r="F43" s="43">
        <f t="shared" si="10"/>
        <v>9.3305555555555555E-3</v>
      </c>
      <c r="G43" s="45">
        <f t="shared" si="10"/>
        <v>0.113925</v>
      </c>
      <c r="H43" s="43">
        <f t="shared" si="10"/>
        <v>8.3347826086956518E-3</v>
      </c>
      <c r="I43" s="45">
        <f t="shared" si="10"/>
        <v>0.10679999999999999</v>
      </c>
      <c r="J43" s="43">
        <f t="shared" si="10"/>
        <v>3.8652173913043468E-3</v>
      </c>
      <c r="K43" s="45">
        <f t="shared" si="10"/>
        <v>7.6239130434782615E-2</v>
      </c>
      <c r="L43" s="43">
        <f t="shared" si="10"/>
        <v>3.4111111111111117E-3</v>
      </c>
      <c r="M43" s="45">
        <f t="shared" si="10"/>
        <v>4.2722222222222217E-2</v>
      </c>
      <c r="N43" s="43">
        <f t="shared" si="10"/>
        <v>3.8666666666666671E-3</v>
      </c>
      <c r="O43" s="45">
        <f t="shared" si="10"/>
        <v>4.7600000000000003E-2</v>
      </c>
      <c r="P43" s="43">
        <f t="shared" si="10"/>
        <v>6.0944444444444466E-3</v>
      </c>
      <c r="Q43" s="45">
        <f t="shared" si="10"/>
        <v>7.4188888888888874E-2</v>
      </c>
      <c r="R43" s="43">
        <f t="shared" si="10"/>
        <v>4.9666666666666661E-3</v>
      </c>
      <c r="S43" s="45">
        <f t="shared" si="10"/>
        <v>6.2300000000000001E-2</v>
      </c>
      <c r="T43" s="43">
        <f t="shared" si="10"/>
        <v>6.4555555555555564E-3</v>
      </c>
      <c r="U43" s="45">
        <f t="shared" si="10"/>
        <v>8.2338888888888892E-2</v>
      </c>
      <c r="V43" s="43">
        <f t="shared" si="10"/>
        <v>5.3333333333333332E-3</v>
      </c>
      <c r="W43" s="45">
        <f t="shared" si="10"/>
        <v>6.7999999999999991E-2</v>
      </c>
      <c r="X43" s="43">
        <f t="shared" si="10"/>
        <v>7.7769230769230762E-3</v>
      </c>
      <c r="Y43" s="45">
        <f t="shared" si="10"/>
        <v>9.9769230769230749E-2</v>
      </c>
      <c r="Z43" s="43">
        <f t="shared" ref="Z43:AA43" si="11">AVERAGE(Z7:Z42)</f>
        <v>6.6666666666666654E-3</v>
      </c>
      <c r="AA43" s="45">
        <f t="shared" si="11"/>
        <v>8.536666666666666E-2</v>
      </c>
      <c r="AB43" s="43">
        <f t="shared" ref="AB43:AE43" si="12">AVERAGE(AB7:AB42)</f>
        <v>6.6666666666666654E-3</v>
      </c>
      <c r="AC43" s="45">
        <f t="shared" si="12"/>
        <v>8.5300000000000001E-2</v>
      </c>
      <c r="AD43" s="43">
        <f t="shared" si="12"/>
        <v>6.6533333333333331E-3</v>
      </c>
      <c r="AE43" s="45">
        <f t="shared" si="12"/>
        <v>8.5300000000000001E-2</v>
      </c>
    </row>
    <row r="44" spans="1:42" s="46" customFormat="1" x14ac:dyDescent="0.25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</row>
    <row r="45" spans="1:42" s="46" customFormat="1" x14ac:dyDescent="0.25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</row>
    <row r="46" spans="1:42" s="46" customFormat="1" x14ac:dyDescent="0.25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</row>
    <row r="47" spans="1:42" ht="26.25" x14ac:dyDescent="0.25">
      <c r="A47" s="624" t="s">
        <v>78</v>
      </c>
      <c r="B47" s="624"/>
      <c r="C47" s="624"/>
      <c r="D47" s="624"/>
      <c r="E47" s="624"/>
      <c r="F47" s="624"/>
      <c r="G47" s="624"/>
      <c r="H47" s="624"/>
      <c r="I47" s="624"/>
      <c r="J47" s="624"/>
      <c r="K47" s="624"/>
      <c r="L47" s="624"/>
      <c r="M47" s="624"/>
      <c r="N47" s="624"/>
      <c r="O47" s="624"/>
      <c r="P47" s="624"/>
      <c r="Q47" s="624"/>
      <c r="R47" s="624"/>
      <c r="S47" s="624"/>
      <c r="T47" s="624"/>
      <c r="U47" s="624"/>
      <c r="V47" s="624"/>
      <c r="W47" s="624"/>
      <c r="X47" s="624"/>
      <c r="Y47" s="624"/>
      <c r="Z47" s="383"/>
      <c r="AA47" s="383"/>
      <c r="AB47" s="383"/>
      <c r="AC47" s="383"/>
      <c r="AD47" s="383"/>
      <c r="AE47" s="383"/>
    </row>
    <row r="48" spans="1:42" ht="18.75" x14ac:dyDescent="0.25">
      <c r="A48" s="625" t="s">
        <v>53</v>
      </c>
      <c r="B48" s="625"/>
      <c r="C48" s="625"/>
      <c r="D48" s="626">
        <f ca="1">NOW()</f>
        <v>45461.499879513889</v>
      </c>
      <c r="E48" s="626"/>
      <c r="F48" s="626"/>
      <c r="G48" s="6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</row>
    <row r="49" spans="1:31" ht="12.75" thickBot="1" x14ac:dyDescent="0.3"/>
    <row r="50" spans="1:31" ht="12.75" thickTop="1" x14ac:dyDescent="0.25">
      <c r="A50" s="627" t="s">
        <v>79</v>
      </c>
      <c r="B50" s="620" t="s">
        <v>55</v>
      </c>
      <c r="C50" s="621"/>
      <c r="D50" s="620" t="s">
        <v>56</v>
      </c>
      <c r="E50" s="621"/>
      <c r="F50" s="620" t="s">
        <v>57</v>
      </c>
      <c r="G50" s="621"/>
      <c r="H50" s="620" t="s">
        <v>58</v>
      </c>
      <c r="I50" s="621"/>
      <c r="J50" s="620" t="s">
        <v>59</v>
      </c>
      <c r="K50" s="621"/>
      <c r="L50" s="620" t="s">
        <v>60</v>
      </c>
      <c r="M50" s="621"/>
      <c r="N50" s="620" t="s">
        <v>61</v>
      </c>
      <c r="O50" s="621"/>
      <c r="P50" s="620" t="s">
        <v>62</v>
      </c>
      <c r="Q50" s="621"/>
      <c r="R50" s="620" t="s">
        <v>3427</v>
      </c>
      <c r="S50" s="621"/>
      <c r="T50" s="622" t="s">
        <v>63</v>
      </c>
      <c r="U50" s="623"/>
      <c r="V50" s="620" t="s">
        <v>3428</v>
      </c>
      <c r="W50" s="621"/>
      <c r="X50" s="622" t="s">
        <v>64</v>
      </c>
      <c r="Y50" s="623"/>
      <c r="Z50" s="620" t="s">
        <v>3429</v>
      </c>
      <c r="AA50" s="621"/>
      <c r="AB50" s="620" t="s">
        <v>3430</v>
      </c>
      <c r="AC50" s="621"/>
      <c r="AD50" s="620" t="s">
        <v>3431</v>
      </c>
      <c r="AE50" s="621"/>
    </row>
    <row r="51" spans="1:31" ht="24.75" thickBot="1" x14ac:dyDescent="0.3">
      <c r="A51" s="628"/>
      <c r="B51" s="28" t="s">
        <v>65</v>
      </c>
      <c r="C51" s="30" t="s">
        <v>66</v>
      </c>
      <c r="D51" s="28" t="s">
        <v>65</v>
      </c>
      <c r="E51" s="30" t="s">
        <v>66</v>
      </c>
      <c r="F51" s="28" t="s">
        <v>65</v>
      </c>
      <c r="G51" s="30" t="s">
        <v>66</v>
      </c>
      <c r="H51" s="28" t="s">
        <v>65</v>
      </c>
      <c r="I51" s="30" t="s">
        <v>66</v>
      </c>
      <c r="J51" s="28" t="s">
        <v>65</v>
      </c>
      <c r="K51" s="30" t="s">
        <v>66</v>
      </c>
      <c r="L51" s="28" t="s">
        <v>65</v>
      </c>
      <c r="M51" s="30" t="s">
        <v>66</v>
      </c>
      <c r="N51" s="28" t="s">
        <v>65</v>
      </c>
      <c r="O51" s="30" t="s">
        <v>66</v>
      </c>
      <c r="P51" s="28" t="s">
        <v>65</v>
      </c>
      <c r="Q51" s="30" t="s">
        <v>66</v>
      </c>
      <c r="R51" s="28" t="s">
        <v>65</v>
      </c>
      <c r="S51" s="30" t="s">
        <v>66</v>
      </c>
      <c r="T51" s="28" t="s">
        <v>65</v>
      </c>
      <c r="U51" s="30" t="s">
        <v>66</v>
      </c>
      <c r="V51" s="28" t="s">
        <v>65</v>
      </c>
      <c r="W51" s="30" t="s">
        <v>66</v>
      </c>
      <c r="X51" s="28" t="s">
        <v>65</v>
      </c>
      <c r="Y51" s="30" t="s">
        <v>66</v>
      </c>
      <c r="Z51" s="28" t="s">
        <v>65</v>
      </c>
      <c r="AA51" s="30" t="s">
        <v>66</v>
      </c>
      <c r="AB51" s="28" t="s">
        <v>65</v>
      </c>
      <c r="AC51" s="30" t="s">
        <v>66</v>
      </c>
      <c r="AD51" s="28" t="s">
        <v>65</v>
      </c>
      <c r="AE51" s="30" t="s">
        <v>66</v>
      </c>
    </row>
    <row r="52" spans="1:31" ht="15.75" x14ac:dyDescent="0.25">
      <c r="A52" s="60">
        <v>1</v>
      </c>
      <c r="B52" s="48">
        <f ca="1">VLOOKUP(YEAR(NOW())-1,$A$7:$Y$42,2,FALSE)</f>
        <v>3.5000000000000001E-3</v>
      </c>
      <c r="C52" s="49">
        <f ca="1">VLOOKUP(YEAR(NOW())-1,$A$7:$Y$42,3,FALSE)</f>
        <v>4.2200000000000001E-2</v>
      </c>
      <c r="D52" s="48">
        <f ca="1">VLOOKUP(YEAR(NOW())-1,$A$7:$Y$42,4,FALSE)</f>
        <v>4.7999999999999996E-3</v>
      </c>
      <c r="E52" s="49">
        <f ca="1">VLOOKUP(YEAR(NOW())-1,$A$7:$Y$42,5,FALSE)</f>
        <v>5.5800000000000002E-2</v>
      </c>
      <c r="F52" s="48">
        <f ca="1">VLOOKUP(YEAR(NOW())-1,$A$7:$Y$42,6,FALSE)</f>
        <v>2.0400000000000001E-2</v>
      </c>
      <c r="G52" s="49">
        <f ca="1">VLOOKUP(YEAR(NOW())-1,$A$7:$Y$42,7,FALSE)</f>
        <v>0.26250000000000001</v>
      </c>
      <c r="H52" s="48">
        <f ca="1">VLOOKUP(YEAR(NOW())-1,$A$7:$Y$42,8,FALSE)</f>
        <v>2.1000000000000001E-2</v>
      </c>
      <c r="I52" s="49">
        <f ca="1">VLOOKUP(YEAR(NOW())-1,$A$7:$Y$42,9,FALSE)</f>
        <v>0.253</v>
      </c>
      <c r="J52" s="48">
        <f ca="1">VLOOKUP(YEAR(NOW())-1,$A$7:$Y$42,10,FALSE)</f>
        <v>1.52E-2</v>
      </c>
      <c r="K52" s="49">
        <f ca="1">VLOOKUP(YEAR(NOW())-1,$A$7:$Y$42,11,FALSE)</f>
        <v>0.1938</v>
      </c>
      <c r="L52" s="48">
        <f ca="1">VLOOKUP(YEAR(NOW())-1,$A$7:$Y$42,12,FALSE)</f>
        <v>7.3000000000000001E-3</v>
      </c>
      <c r="M52" s="49">
        <f ca="1">VLOOKUP(YEAR(NOW())-1,$A$7:$Y$42,13,FALSE)</f>
        <v>8.9899999999999994E-2</v>
      </c>
      <c r="N52" s="48">
        <f ca="1">VLOOKUP(YEAR(NOW())-1,$A$7:$Y$42,14,FALSE)</f>
        <v>9.1000000000000004E-3</v>
      </c>
      <c r="O52" s="49">
        <f ca="1">VLOOKUP(YEAR(NOW())-1,$A$7:$Y$42,15,FALSE)</f>
        <v>0.1125</v>
      </c>
      <c r="P52" s="48">
        <f ca="1">VLOOKUP(YEAR(NOW())-1,$A$7:$Y$42,16,FALSE)</f>
        <v>1.26E-2</v>
      </c>
      <c r="Q52" s="49">
        <f ca="1">VLOOKUP(YEAR(NOW())-1,$A$7:$Y$42,17,FALSE)</f>
        <v>0.15759999999999999</v>
      </c>
      <c r="R52" s="397">
        <v>1.0699999999999999E-2</v>
      </c>
      <c r="S52" s="49">
        <v>0.1343</v>
      </c>
      <c r="T52" s="48">
        <f ca="1">VLOOKUP(YEAR(NOW())-1,$A$7:$Y$42,18,FALSE)</f>
        <v>1.3599999999999999E-2</v>
      </c>
      <c r="U52" s="49">
        <f ca="1">VLOOKUP(YEAR(NOW())-1,$A$7:$Y$42,19,FALSE)</f>
        <v>0.1691</v>
      </c>
      <c r="V52" s="397">
        <v>1.2200000000000001E-2</v>
      </c>
      <c r="W52" s="49">
        <v>0.154</v>
      </c>
      <c r="X52" s="48">
        <f ca="1">VLOOKUP(YEAR(NOW())-1,$A$7:$Y$42,20,FALSE)</f>
        <v>1.4500000000000001E-2</v>
      </c>
      <c r="Y52" s="49">
        <f ca="1">VLOOKUP(YEAR(NOW())-1,$A$7:$Y$42,21,FALSE)</f>
        <v>0.1804</v>
      </c>
      <c r="Z52" s="397">
        <v>1.5599999999999999E-2</v>
      </c>
      <c r="AA52" s="49">
        <v>0.19900000000000001</v>
      </c>
      <c r="AB52" s="397">
        <v>1.5599999999999999E-2</v>
      </c>
      <c r="AC52" s="49">
        <v>0.19900000000000001</v>
      </c>
      <c r="AD52" s="397">
        <v>1.5559999999999999E-2</v>
      </c>
      <c r="AE52" s="49">
        <v>0.19900000000000001</v>
      </c>
    </row>
    <row r="53" spans="1:31" ht="15.75" x14ac:dyDescent="0.25">
      <c r="A53" s="61">
        <v>3</v>
      </c>
      <c r="B53" s="33">
        <f t="shared" ref="B53:Y53" ca="1" si="13">AVERAGEIF($AH$7:$AH$42,1,B7:B42)</f>
        <v>2.3666666666666667E-3</v>
      </c>
      <c r="C53" s="35">
        <f t="shared" ca="1" si="13"/>
        <v>2.86E-2</v>
      </c>
      <c r="D53" s="33">
        <f t="shared" ca="1" si="13"/>
        <v>-2.5000000000000001E-3</v>
      </c>
      <c r="E53" s="35">
        <f t="shared" ca="1" si="13"/>
        <v>-2.9033333333333331E-2</v>
      </c>
      <c r="F53" s="33">
        <f t="shared" ca="1" si="13"/>
        <v>9.1666666666666684E-3</v>
      </c>
      <c r="G53" s="35">
        <f t="shared" ca="1" si="13"/>
        <v>0.12266666666666666</v>
      </c>
      <c r="H53" s="33">
        <f t="shared" ca="1" si="13"/>
        <v>2.8999999999999998E-3</v>
      </c>
      <c r="I53" s="35">
        <f t="shared" ca="1" si="13"/>
        <v>3.8300000000000001E-2</v>
      </c>
      <c r="J53" s="33">
        <f t="shared" ca="1" si="13"/>
        <v>5.9999999999999984E-4</v>
      </c>
      <c r="K53" s="35">
        <f t="shared" ca="1" si="13"/>
        <v>5.6299999999999996E-2</v>
      </c>
      <c r="L53" s="33">
        <f t="shared" ca="1" si="13"/>
        <v>3.2000000000000002E-3</v>
      </c>
      <c r="M53" s="35">
        <f t="shared" ca="1" si="13"/>
        <v>3.903333333333333E-2</v>
      </c>
      <c r="N53" s="33">
        <f t="shared" ca="1" si="13"/>
        <v>3.8666666666666671E-3</v>
      </c>
      <c r="O53" s="35">
        <f t="shared" ca="1" si="13"/>
        <v>4.7600000000000003E-2</v>
      </c>
      <c r="P53" s="33">
        <f t="shared" ca="1" si="13"/>
        <v>4.7333333333333333E-3</v>
      </c>
      <c r="Q53" s="35">
        <f t="shared" ca="1" si="13"/>
        <v>5.9366666666666658E-2</v>
      </c>
      <c r="R53" s="395">
        <v>5.0000000000000001E-3</v>
      </c>
      <c r="S53" s="35">
        <v>6.2300000000000001E-2</v>
      </c>
      <c r="T53" s="33">
        <f t="shared" ca="1" si="13"/>
        <v>5.2000000000000006E-3</v>
      </c>
      <c r="U53" s="35">
        <f t="shared" ca="1" si="13"/>
        <v>6.5500000000000003E-2</v>
      </c>
      <c r="V53" s="395"/>
      <c r="W53" s="35"/>
      <c r="X53" s="33">
        <f t="shared" ca="1" si="13"/>
        <v>5.5666666666666668E-3</v>
      </c>
      <c r="Y53" s="35">
        <f t="shared" ca="1" si="13"/>
        <v>7.0966666666666664E-2</v>
      </c>
      <c r="Z53" s="395">
        <v>0.67</v>
      </c>
      <c r="AA53" s="35">
        <v>8.5400000000000004E-2</v>
      </c>
      <c r="AB53" s="395">
        <v>6.7000000000000002E-3</v>
      </c>
      <c r="AC53" s="35">
        <v>8.5300000000000001E-2</v>
      </c>
      <c r="AD53" s="395">
        <v>6.7000000000000002E-3</v>
      </c>
      <c r="AE53" s="35">
        <v>8.5300000000000001E-2</v>
      </c>
    </row>
    <row r="54" spans="1:31" ht="15.75" x14ac:dyDescent="0.25">
      <c r="A54" s="61">
        <v>5</v>
      </c>
      <c r="B54" s="33">
        <f t="shared" ref="B54:U54" ca="1" si="14">AVERAGEIF($AI$7:$AI$42,1,B7:B42)</f>
        <v>1.9400000000000001E-3</v>
      </c>
      <c r="C54" s="35">
        <f t="shared" ca="1" si="14"/>
        <v>2.358E-2</v>
      </c>
      <c r="D54" s="33">
        <f t="shared" ca="1" si="14"/>
        <v>1.1199999999999999E-3</v>
      </c>
      <c r="E54" s="35">
        <f t="shared" ca="1" si="14"/>
        <v>1.494E-2</v>
      </c>
      <c r="F54" s="33">
        <f t="shared" ca="1" si="14"/>
        <v>1.358E-2</v>
      </c>
      <c r="G54" s="35">
        <f t="shared" ca="1" si="14"/>
        <v>0.17312</v>
      </c>
      <c r="H54" s="33">
        <f t="shared" ca="1" si="14"/>
        <v>1.1860000000000001E-2</v>
      </c>
      <c r="I54" s="35">
        <f t="shared" ca="1" si="14"/>
        <v>0.14262000000000002</v>
      </c>
      <c r="J54" s="33">
        <f t="shared" ca="1" si="14"/>
        <v>5.5400000000000007E-3</v>
      </c>
      <c r="K54" s="35">
        <f t="shared" ca="1" si="14"/>
        <v>9.5059999999999992E-2</v>
      </c>
      <c r="L54" s="33">
        <f t="shared" ca="1" si="14"/>
        <v>3.7600000000000003E-3</v>
      </c>
      <c r="M54" s="35">
        <f t="shared" ca="1" si="14"/>
        <v>4.8919999999999998E-2</v>
      </c>
      <c r="N54" s="33">
        <f t="shared" ca="1" si="14"/>
        <v>3.8666666666666671E-3</v>
      </c>
      <c r="O54" s="35">
        <f t="shared" ca="1" si="14"/>
        <v>4.7600000000000003E-2</v>
      </c>
      <c r="P54" s="33">
        <f t="shared" ca="1" si="14"/>
        <v>8.4799999999999997E-3</v>
      </c>
      <c r="Q54" s="35">
        <f t="shared" ca="1" si="14"/>
        <v>9.3340000000000006E-2</v>
      </c>
      <c r="R54" s="395"/>
      <c r="S54" s="35"/>
      <c r="T54" s="33">
        <f t="shared" ca="1" si="14"/>
        <v>8.7000000000000011E-3</v>
      </c>
      <c r="U54" s="35">
        <f t="shared" ca="1" si="14"/>
        <v>0.10700000000000001</v>
      </c>
      <c r="V54" s="395"/>
      <c r="W54" s="35"/>
      <c r="X54" s="33">
        <v>7.1400000000000005E-3</v>
      </c>
      <c r="Y54" s="35">
        <v>9.7720000000000001E-2</v>
      </c>
      <c r="Z54" s="395"/>
      <c r="AA54" s="35"/>
      <c r="AB54" s="395"/>
      <c r="AC54" s="35"/>
      <c r="AD54" s="395"/>
      <c r="AE54" s="35"/>
    </row>
    <row r="55" spans="1:31" ht="15.75" x14ac:dyDescent="0.25">
      <c r="A55" s="61">
        <v>10</v>
      </c>
      <c r="B55" s="33">
        <f t="shared" ref="B55:K55" ca="1" si="15">AVERAGEIF($AJ$7:$AJ$42,1,B7:B42)</f>
        <v>1.9E-3</v>
      </c>
      <c r="C55" s="35">
        <f t="shared" ca="1" si="15"/>
        <v>2.3199999999999998E-2</v>
      </c>
      <c r="D55" s="33">
        <f t="shared" ca="1" si="15"/>
        <v>1.7900000000000004E-3</v>
      </c>
      <c r="E55" s="35">
        <f t="shared" ca="1" si="15"/>
        <v>2.1989999999999999E-2</v>
      </c>
      <c r="F55" s="33">
        <f t="shared" ca="1" si="15"/>
        <v>9.9700000000000014E-3</v>
      </c>
      <c r="G55" s="35">
        <f t="shared" ca="1" si="15"/>
        <v>0.13122</v>
      </c>
      <c r="H55" s="33">
        <f t="shared" ca="1" si="15"/>
        <v>8.4100000000000025E-3</v>
      </c>
      <c r="I55" s="35">
        <f t="shared" ca="1" si="15"/>
        <v>0.10150000000000001</v>
      </c>
      <c r="J55" s="33">
        <f t="shared" ca="1" si="15"/>
        <v>2.16E-3</v>
      </c>
      <c r="K55" s="35">
        <f t="shared" ca="1" si="15"/>
        <v>5.5840000000000001E-2</v>
      </c>
      <c r="L55" s="33">
        <v>3.4000000000000002E-3</v>
      </c>
      <c r="M55" s="35">
        <v>4.1960000000000004E-2</v>
      </c>
      <c r="N55" s="33">
        <v>4.7599999999999995E-3</v>
      </c>
      <c r="O55" s="35">
        <v>6.0819999999999999E-2</v>
      </c>
      <c r="P55" s="33">
        <v>5.2800000000000017E-3</v>
      </c>
      <c r="Q55" s="35">
        <v>6.8839999999999985E-2</v>
      </c>
      <c r="R55" s="395"/>
      <c r="S55" s="35"/>
      <c r="T55" s="33">
        <v>5.6900000000000006E-3</v>
      </c>
      <c r="U55" s="35">
        <v>7.4929999999999997E-2</v>
      </c>
      <c r="V55" s="395"/>
      <c r="W55" s="35"/>
      <c r="X55" s="33">
        <v>8.3999999999999995E-3</v>
      </c>
      <c r="Y55" s="35">
        <v>9.7720000000000001E-2</v>
      </c>
      <c r="Z55" s="395"/>
      <c r="AA55" s="35"/>
      <c r="AB55" s="395"/>
      <c r="AC55" s="35"/>
      <c r="AD55" s="395"/>
      <c r="AE55" s="35"/>
    </row>
    <row r="56" spans="1:31" ht="15.75" x14ac:dyDescent="0.25">
      <c r="A56" s="61">
        <v>15</v>
      </c>
      <c r="B56" s="33">
        <f t="shared" ref="B56:G56" ca="1" si="16">AVERAGEIF($AK$7:$AK$42,1,B7:B42)</f>
        <v>1.9066666666666665E-3</v>
      </c>
      <c r="C56" s="35">
        <f t="shared" ca="1" si="16"/>
        <v>2.3193333333333333E-2</v>
      </c>
      <c r="D56" s="33">
        <f t="shared" ca="1" si="16"/>
        <v>2.4533333333333334E-3</v>
      </c>
      <c r="E56" s="35">
        <f t="shared" ca="1" si="16"/>
        <v>3.0126666666666677E-2</v>
      </c>
      <c r="F56" s="33">
        <f t="shared" ca="1" si="16"/>
        <v>1.1619999999999998E-2</v>
      </c>
      <c r="G56" s="35">
        <f t="shared" ca="1" si="16"/>
        <v>0.14906</v>
      </c>
      <c r="H56" s="33">
        <v>7.4466666666666674E-3</v>
      </c>
      <c r="I56" s="35">
        <v>9.9346666666666666E-2</v>
      </c>
      <c r="J56" s="33">
        <v>4.1666666666666657E-3</v>
      </c>
      <c r="K56" s="35">
        <v>7.5819999999999999E-2</v>
      </c>
      <c r="L56" s="33">
        <v>3.5000000000000001E-3</v>
      </c>
      <c r="M56" s="35">
        <v>4.3499999999999997E-2</v>
      </c>
      <c r="N56" s="33">
        <v>4.7999999999999996E-3</v>
      </c>
      <c r="O56" s="35">
        <v>6.08E-2</v>
      </c>
      <c r="P56" s="33" t="s">
        <v>3054</v>
      </c>
      <c r="Q56" s="35">
        <v>7.7200000000000005E-2</v>
      </c>
      <c r="R56" s="395"/>
      <c r="S56" s="35"/>
      <c r="T56" s="33">
        <v>6.7000000000000002E-3</v>
      </c>
      <c r="U56" s="35">
        <v>8.5699999999999998E-2</v>
      </c>
      <c r="V56" s="395"/>
      <c r="W56" s="35"/>
      <c r="X56" s="33"/>
      <c r="Y56" s="35"/>
      <c r="Z56" s="395"/>
      <c r="AA56" s="35"/>
      <c r="AB56" s="395"/>
      <c r="AC56" s="35"/>
      <c r="AD56" s="395"/>
      <c r="AE56" s="35"/>
    </row>
    <row r="57" spans="1:31" ht="15.75" x14ac:dyDescent="0.25">
      <c r="A57" s="61">
        <v>20</v>
      </c>
      <c r="B57" s="33">
        <f t="shared" ref="B57:G57" ca="1" si="17">AVERAGEIF($AL$7:$AL$42,1,B7:B42)</f>
        <v>2.3450000000000003E-3</v>
      </c>
      <c r="C57" s="35">
        <f t="shared" ca="1" si="17"/>
        <v>2.8565E-2</v>
      </c>
      <c r="D57" s="33">
        <f t="shared" ca="1" si="17"/>
        <v>2.8150000000000002E-3</v>
      </c>
      <c r="E57" s="35">
        <f t="shared" ca="1" si="17"/>
        <v>3.4415000000000001E-2</v>
      </c>
      <c r="F57" s="33">
        <f t="shared" ca="1" si="17"/>
        <v>8.4350000000000015E-3</v>
      </c>
      <c r="G57" s="35">
        <f t="shared" ca="1" si="17"/>
        <v>0.111855</v>
      </c>
      <c r="H57" s="33">
        <v>9.1999999999999998E-3</v>
      </c>
      <c r="I57" s="35">
        <v>0.1171</v>
      </c>
      <c r="J57" s="33">
        <v>4.4000000000000003E-3</v>
      </c>
      <c r="K57" s="35">
        <v>7.9200000000000007E-2</v>
      </c>
      <c r="L57" s="33"/>
      <c r="M57" s="35"/>
      <c r="N57" s="33"/>
      <c r="O57" s="35"/>
      <c r="P57" s="33"/>
      <c r="Q57" s="35"/>
      <c r="R57" s="395"/>
      <c r="S57" s="35"/>
      <c r="T57" s="33"/>
      <c r="U57" s="35"/>
      <c r="V57" s="395"/>
      <c r="W57" s="35"/>
      <c r="X57" s="33"/>
      <c r="Y57" s="35"/>
      <c r="Z57" s="395"/>
      <c r="AA57" s="35"/>
      <c r="AB57" s="395"/>
      <c r="AC57" s="35"/>
      <c r="AD57" s="395"/>
      <c r="AE57" s="35"/>
    </row>
    <row r="58" spans="1:31" ht="15.75" x14ac:dyDescent="0.25">
      <c r="A58" s="62">
        <v>25</v>
      </c>
      <c r="B58" s="50">
        <f t="shared" ref="B58:G58" ca="1" si="18">AVERAGEIF($AM$7:$AM$42,1,B7:B42)</f>
        <v>2.7560000000000006E-3</v>
      </c>
      <c r="C58" s="51">
        <f t="shared" ca="1" si="18"/>
        <v>3.3616000000000007E-2</v>
      </c>
      <c r="D58" s="50">
        <f t="shared" ca="1" si="18"/>
        <v>3.336E-3</v>
      </c>
      <c r="E58" s="51">
        <f t="shared" ca="1" si="18"/>
        <v>4.1056000000000002E-2</v>
      </c>
      <c r="F58" s="50">
        <f t="shared" ca="1" si="18"/>
        <v>6.8840000000000004E-3</v>
      </c>
      <c r="G58" s="51">
        <f t="shared" ca="1" si="18"/>
        <v>9.2028000000000013E-2</v>
      </c>
      <c r="H58" s="50"/>
      <c r="I58" s="51"/>
      <c r="J58" s="50"/>
      <c r="K58" s="51"/>
      <c r="L58" s="50"/>
      <c r="M58" s="51"/>
      <c r="N58" s="50"/>
      <c r="O58" s="51"/>
      <c r="P58" s="50"/>
      <c r="Q58" s="51"/>
      <c r="R58" s="398"/>
      <c r="S58" s="51"/>
      <c r="T58" s="50"/>
      <c r="U58" s="51"/>
      <c r="V58" s="398"/>
      <c r="W58" s="51"/>
      <c r="X58" s="50"/>
      <c r="Y58" s="51"/>
      <c r="Z58" s="398"/>
      <c r="AA58" s="51"/>
      <c r="AB58" s="398"/>
      <c r="AC58" s="51"/>
      <c r="AD58" s="398"/>
      <c r="AE58" s="51"/>
    </row>
    <row r="59" spans="1:31" ht="15.75" x14ac:dyDescent="0.25">
      <c r="A59" s="62">
        <v>30</v>
      </c>
      <c r="B59" s="50">
        <v>3.8999999999999998E-3</v>
      </c>
      <c r="C59" s="51">
        <v>4.8300000000000003E-2</v>
      </c>
      <c r="D59" s="50">
        <v>5.0000000000000001E-3</v>
      </c>
      <c r="E59" s="51">
        <v>6.2300000000000001E-2</v>
      </c>
      <c r="F59" s="50">
        <v>8.6E-3</v>
      </c>
      <c r="G59" s="51">
        <v>0.10390000000000001</v>
      </c>
      <c r="H59" s="50"/>
      <c r="I59" s="51"/>
      <c r="J59" s="50"/>
      <c r="K59" s="51"/>
      <c r="L59" s="50"/>
      <c r="M59" s="51"/>
      <c r="N59" s="50"/>
      <c r="O59" s="51"/>
      <c r="P59" s="50"/>
      <c r="Q59" s="51"/>
      <c r="R59" s="398"/>
      <c r="S59" s="51"/>
      <c r="T59" s="50"/>
      <c r="U59" s="51"/>
      <c r="V59" s="398"/>
      <c r="W59" s="51"/>
      <c r="X59" s="50"/>
      <c r="Y59" s="51"/>
      <c r="Z59" s="398"/>
      <c r="AA59" s="51"/>
      <c r="AB59" s="398"/>
      <c r="AC59" s="51"/>
      <c r="AD59" s="398"/>
      <c r="AE59" s="51"/>
    </row>
    <row r="60" spans="1:31" ht="15.75" x14ac:dyDescent="0.25">
      <c r="A60" s="62">
        <v>35</v>
      </c>
      <c r="B60" s="50">
        <v>3.7000000000000002E-3</v>
      </c>
      <c r="C60" s="51">
        <v>4.5999999999999999E-2</v>
      </c>
      <c r="D60" s="33">
        <v>4.4000000000000003E-3</v>
      </c>
      <c r="E60" s="35">
        <v>5.5E-2</v>
      </c>
      <c r="F60" s="50">
        <v>9.2999999999999992E-3</v>
      </c>
      <c r="G60" s="51">
        <v>0.1139</v>
      </c>
      <c r="H60" s="50"/>
      <c r="I60" s="51"/>
      <c r="J60" s="50"/>
      <c r="K60" s="51"/>
      <c r="L60" s="50"/>
      <c r="M60" s="51"/>
      <c r="N60" s="50"/>
      <c r="O60" s="51"/>
      <c r="P60" s="50"/>
      <c r="Q60" s="51"/>
      <c r="R60" s="398"/>
      <c r="S60" s="51"/>
      <c r="T60" s="33"/>
      <c r="U60" s="35"/>
      <c r="V60" s="398"/>
      <c r="W60" s="51"/>
      <c r="X60" s="50"/>
      <c r="Y60" s="51"/>
      <c r="Z60" s="398"/>
      <c r="AA60" s="51"/>
      <c r="AB60" s="398"/>
      <c r="AC60" s="51"/>
      <c r="AD60" s="398"/>
      <c r="AE60" s="51"/>
    </row>
    <row r="61" spans="1:31" ht="16.5" thickBot="1" x14ac:dyDescent="0.3">
      <c r="A61" s="63">
        <v>40</v>
      </c>
      <c r="B61" s="52"/>
      <c r="C61" s="53"/>
      <c r="D61" s="55"/>
      <c r="E61" s="54"/>
      <c r="F61" s="52"/>
      <c r="G61" s="53"/>
      <c r="H61" s="52"/>
      <c r="I61" s="53"/>
      <c r="J61" s="52"/>
      <c r="K61" s="53"/>
      <c r="L61" s="52"/>
      <c r="M61" s="53"/>
      <c r="N61" s="52"/>
      <c r="O61" s="53"/>
      <c r="P61" s="52"/>
      <c r="Q61" s="53"/>
      <c r="R61" s="399"/>
      <c r="S61" s="54"/>
      <c r="T61" s="55"/>
      <c r="U61" s="54"/>
      <c r="V61" s="399"/>
      <c r="W61" s="54"/>
      <c r="X61" s="52"/>
      <c r="Y61" s="53"/>
      <c r="Z61" s="399"/>
      <c r="AA61" s="54"/>
      <c r="AB61" s="399"/>
      <c r="AC61" s="54"/>
      <c r="AD61" s="399"/>
      <c r="AE61" s="54"/>
    </row>
    <row r="63" spans="1:31" x14ac:dyDescent="0.25">
      <c r="A63" s="26" t="s">
        <v>80</v>
      </c>
      <c r="B63" s="619">
        <v>47119</v>
      </c>
      <c r="C63" s="619"/>
      <c r="D63" s="619">
        <v>47119</v>
      </c>
      <c r="E63" s="619"/>
      <c r="F63" s="619">
        <v>47119</v>
      </c>
      <c r="G63" s="619"/>
      <c r="H63" s="619">
        <v>46023</v>
      </c>
      <c r="I63" s="619"/>
      <c r="J63" s="619">
        <v>46023</v>
      </c>
      <c r="K63" s="619"/>
      <c r="L63" s="619">
        <v>46023</v>
      </c>
      <c r="M63" s="619"/>
      <c r="N63" s="619">
        <v>46023</v>
      </c>
      <c r="O63" s="619"/>
      <c r="P63" s="619">
        <v>46023</v>
      </c>
      <c r="Q63" s="619"/>
      <c r="R63" s="619">
        <v>46023</v>
      </c>
      <c r="S63" s="619"/>
      <c r="T63" s="619">
        <v>46023</v>
      </c>
      <c r="U63" s="619"/>
      <c r="V63" s="619">
        <v>45292</v>
      </c>
      <c r="W63" s="619"/>
      <c r="X63" s="619">
        <v>46023</v>
      </c>
      <c r="Y63" s="619"/>
      <c r="Z63" s="619">
        <v>46023</v>
      </c>
      <c r="AA63" s="619"/>
      <c r="AB63" s="619">
        <v>46023</v>
      </c>
      <c r="AC63" s="619"/>
      <c r="AD63" s="619">
        <v>46023</v>
      </c>
      <c r="AE63" s="619"/>
    </row>
  </sheetData>
  <sheetProtection algorithmName="SHA-512" hashValue="5tnZOaqo/ysmUGOE8UsKIYN2JGb/pY3zanJPNqECF/428bnuUwXUY8x5zHXL036vHPYjWnPqaK8XVIO2hbppqw==" saltValue="i6fRUMkWBD5HVx9y67Y7nA==" spinCount="100000" sheet="1" objects="1" scenarios="1"/>
  <mergeCells count="53">
    <mergeCell ref="A1:Y1"/>
    <mergeCell ref="A3:C3"/>
    <mergeCell ref="D3:G3"/>
    <mergeCell ref="A5:A6"/>
    <mergeCell ref="B5:C5"/>
    <mergeCell ref="D5:E5"/>
    <mergeCell ref="F5:G5"/>
    <mergeCell ref="H5:I5"/>
    <mergeCell ref="J5:K5"/>
    <mergeCell ref="L5:M5"/>
    <mergeCell ref="R5:S5"/>
    <mergeCell ref="V5:W5"/>
    <mergeCell ref="J50:K50"/>
    <mergeCell ref="N5:O5"/>
    <mergeCell ref="P5:Q5"/>
    <mergeCell ref="T5:U5"/>
    <mergeCell ref="X5:Y5"/>
    <mergeCell ref="A47:Y47"/>
    <mergeCell ref="A48:C48"/>
    <mergeCell ref="D48:G48"/>
    <mergeCell ref="A50:A51"/>
    <mergeCell ref="B50:C50"/>
    <mergeCell ref="D50:E50"/>
    <mergeCell ref="F50:G50"/>
    <mergeCell ref="H50:I50"/>
    <mergeCell ref="L50:M50"/>
    <mergeCell ref="N50:O50"/>
    <mergeCell ref="P50:Q50"/>
    <mergeCell ref="B63:C63"/>
    <mergeCell ref="D63:E63"/>
    <mergeCell ref="F63:G63"/>
    <mergeCell ref="H63:I63"/>
    <mergeCell ref="J63:K63"/>
    <mergeCell ref="L63:M63"/>
    <mergeCell ref="N63:O63"/>
    <mergeCell ref="P63:Q63"/>
    <mergeCell ref="T63:U63"/>
    <mergeCell ref="X63:Y63"/>
    <mergeCell ref="R63:S63"/>
    <mergeCell ref="V63:W63"/>
    <mergeCell ref="R50:S50"/>
    <mergeCell ref="V50:W50"/>
    <mergeCell ref="Z50:AA50"/>
    <mergeCell ref="AB50:AC50"/>
    <mergeCell ref="AD50:AE50"/>
    <mergeCell ref="T50:U50"/>
    <mergeCell ref="X50:Y50"/>
    <mergeCell ref="Z63:AA63"/>
    <mergeCell ref="AB63:AC63"/>
    <mergeCell ref="AD63:AE63"/>
    <mergeCell ref="Z5:AA5"/>
    <mergeCell ref="AB5:AC5"/>
    <mergeCell ref="AD5:AE5"/>
  </mergeCells>
  <pageMargins left="0.5" right="0" top="0" bottom="0" header="0.3" footer="0.3"/>
  <pageSetup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0"/>
  <sheetViews>
    <sheetView zoomScale="125" zoomScaleNormal="125" workbookViewId="0">
      <selection activeCell="B50" sqref="B50"/>
    </sheetView>
  </sheetViews>
  <sheetFormatPr defaultRowHeight="15.75" x14ac:dyDescent="0.25"/>
  <cols>
    <col min="1" max="1" width="13.140625" style="96" customWidth="1"/>
    <col min="2" max="2" width="22.5703125" style="97" customWidth="1"/>
    <col min="3" max="3" width="31" style="96" customWidth="1"/>
    <col min="4" max="16384" width="9.140625" style="96"/>
  </cols>
  <sheetData>
    <row r="1" spans="1:3" ht="21" x14ac:dyDescent="0.25">
      <c r="A1" s="632" t="s">
        <v>2121</v>
      </c>
      <c r="B1" s="632"/>
      <c r="C1" s="632"/>
    </row>
    <row r="2" spans="1:3" s="98" customFormat="1" ht="14.25" x14ac:dyDescent="0.25">
      <c r="B2" s="99"/>
    </row>
    <row r="3" spans="1:3" s="98" customFormat="1" ht="15" thickBot="1" x14ac:dyDescent="0.3">
      <c r="B3" s="99"/>
    </row>
    <row r="4" spans="1:3" s="102" customFormat="1" ht="15" thickBot="1" x14ac:dyDescent="0.3">
      <c r="A4" s="100" t="s">
        <v>43</v>
      </c>
      <c r="B4" s="100" t="s">
        <v>2120</v>
      </c>
      <c r="C4" s="101" t="s">
        <v>2122</v>
      </c>
    </row>
    <row r="5" spans="1:3" s="98" customFormat="1" ht="14.25" x14ac:dyDescent="0.25">
      <c r="A5" s="103">
        <v>72</v>
      </c>
      <c r="B5" s="104">
        <v>25.6</v>
      </c>
      <c r="C5" s="105" t="str">
        <f>CONCATENATE("Current Balance / ",B5)</f>
        <v>Current Balance / 25.6</v>
      </c>
    </row>
    <row r="6" spans="1:3" s="98" customFormat="1" ht="14.25" x14ac:dyDescent="0.25">
      <c r="A6" s="106">
        <v>73</v>
      </c>
      <c r="B6" s="107">
        <v>24.7</v>
      </c>
      <c r="C6" s="108" t="str">
        <f t="shared" ref="C6:C50" si="0">CONCATENATE("Current Balance / ",B6)</f>
        <v>Current Balance / 24.7</v>
      </c>
    </row>
    <row r="7" spans="1:3" s="98" customFormat="1" ht="14.25" x14ac:dyDescent="0.25">
      <c r="A7" s="106">
        <v>74</v>
      </c>
      <c r="B7" s="107">
        <v>23.8</v>
      </c>
      <c r="C7" s="108" t="str">
        <f t="shared" si="0"/>
        <v>Current Balance / 23.8</v>
      </c>
    </row>
    <row r="8" spans="1:3" s="98" customFormat="1" ht="14.25" x14ac:dyDescent="0.25">
      <c r="A8" s="106">
        <v>75</v>
      </c>
      <c r="B8" s="107">
        <v>22.9</v>
      </c>
      <c r="C8" s="108" t="str">
        <f t="shared" si="0"/>
        <v>Current Balance / 22.9</v>
      </c>
    </row>
    <row r="9" spans="1:3" s="98" customFormat="1" ht="14.25" x14ac:dyDescent="0.25">
      <c r="A9" s="106">
        <v>76</v>
      </c>
      <c r="B9" s="107">
        <v>22</v>
      </c>
      <c r="C9" s="108" t="str">
        <f t="shared" si="0"/>
        <v>Current Balance / 22</v>
      </c>
    </row>
    <row r="10" spans="1:3" s="98" customFormat="1" ht="14.25" x14ac:dyDescent="0.25">
      <c r="A10" s="106">
        <v>77</v>
      </c>
      <c r="B10" s="107">
        <v>21.2</v>
      </c>
      <c r="C10" s="108" t="str">
        <f t="shared" si="0"/>
        <v>Current Balance / 21.2</v>
      </c>
    </row>
    <row r="11" spans="1:3" s="98" customFormat="1" ht="14.25" x14ac:dyDescent="0.25">
      <c r="A11" s="106">
        <v>78</v>
      </c>
      <c r="B11" s="107">
        <v>20.3</v>
      </c>
      <c r="C11" s="108" t="str">
        <f t="shared" si="0"/>
        <v>Current Balance / 20.3</v>
      </c>
    </row>
    <row r="12" spans="1:3" s="98" customFormat="1" ht="14.25" x14ac:dyDescent="0.25">
      <c r="A12" s="106">
        <v>79</v>
      </c>
      <c r="B12" s="107">
        <v>19.5</v>
      </c>
      <c r="C12" s="108" t="str">
        <f t="shared" si="0"/>
        <v>Current Balance / 19.5</v>
      </c>
    </row>
    <row r="13" spans="1:3" s="98" customFormat="1" ht="14.25" x14ac:dyDescent="0.25">
      <c r="A13" s="106">
        <v>80</v>
      </c>
      <c r="B13" s="107">
        <v>18.7</v>
      </c>
      <c r="C13" s="108" t="str">
        <f t="shared" si="0"/>
        <v>Current Balance / 18.7</v>
      </c>
    </row>
    <row r="14" spans="1:3" s="98" customFormat="1" ht="14.25" x14ac:dyDescent="0.25">
      <c r="A14" s="106">
        <v>81</v>
      </c>
      <c r="B14" s="107">
        <v>17.899999999999999</v>
      </c>
      <c r="C14" s="108" t="str">
        <f t="shared" si="0"/>
        <v>Current Balance / 17.9</v>
      </c>
    </row>
    <row r="15" spans="1:3" s="98" customFormat="1" ht="14.25" x14ac:dyDescent="0.25">
      <c r="A15" s="106">
        <v>82</v>
      </c>
      <c r="B15" s="107">
        <v>17.100000000000001</v>
      </c>
      <c r="C15" s="108" t="str">
        <f t="shared" si="0"/>
        <v>Current Balance / 17.1</v>
      </c>
    </row>
    <row r="16" spans="1:3" s="98" customFormat="1" ht="14.25" x14ac:dyDescent="0.25">
      <c r="A16" s="106">
        <v>83</v>
      </c>
      <c r="B16" s="107">
        <v>16.3</v>
      </c>
      <c r="C16" s="108" t="str">
        <f t="shared" si="0"/>
        <v>Current Balance / 16.3</v>
      </c>
    </row>
    <row r="17" spans="1:3" s="98" customFormat="1" ht="14.25" x14ac:dyDescent="0.25">
      <c r="A17" s="106">
        <v>84</v>
      </c>
      <c r="B17" s="107">
        <v>15.5</v>
      </c>
      <c r="C17" s="108" t="str">
        <f t="shared" si="0"/>
        <v>Current Balance / 15.5</v>
      </c>
    </row>
    <row r="18" spans="1:3" s="98" customFormat="1" ht="14.25" x14ac:dyDescent="0.25">
      <c r="A18" s="106">
        <v>85</v>
      </c>
      <c r="B18" s="107">
        <v>14.8</v>
      </c>
      <c r="C18" s="108" t="str">
        <f t="shared" si="0"/>
        <v>Current Balance / 14.8</v>
      </c>
    </row>
    <row r="19" spans="1:3" s="98" customFormat="1" ht="14.25" x14ac:dyDescent="0.25">
      <c r="A19" s="106">
        <v>86</v>
      </c>
      <c r="B19" s="107">
        <v>14.1</v>
      </c>
      <c r="C19" s="108" t="str">
        <f t="shared" si="0"/>
        <v>Current Balance / 14.1</v>
      </c>
    </row>
    <row r="20" spans="1:3" s="98" customFormat="1" ht="14.25" x14ac:dyDescent="0.25">
      <c r="A20" s="106">
        <v>87</v>
      </c>
      <c r="B20" s="107">
        <v>13.4</v>
      </c>
      <c r="C20" s="108" t="str">
        <f t="shared" si="0"/>
        <v>Current Balance / 13.4</v>
      </c>
    </row>
    <row r="21" spans="1:3" s="98" customFormat="1" ht="14.25" x14ac:dyDescent="0.25">
      <c r="A21" s="106">
        <v>88</v>
      </c>
      <c r="B21" s="107">
        <v>12.7</v>
      </c>
      <c r="C21" s="108" t="str">
        <f t="shared" si="0"/>
        <v>Current Balance / 12.7</v>
      </c>
    </row>
    <row r="22" spans="1:3" s="98" customFormat="1" ht="14.25" x14ac:dyDescent="0.25">
      <c r="A22" s="106">
        <v>89</v>
      </c>
      <c r="B22" s="107">
        <v>12</v>
      </c>
      <c r="C22" s="108" t="str">
        <f t="shared" si="0"/>
        <v>Current Balance / 12</v>
      </c>
    </row>
    <row r="23" spans="1:3" s="98" customFormat="1" ht="14.25" x14ac:dyDescent="0.25">
      <c r="A23" s="106">
        <v>90</v>
      </c>
      <c r="B23" s="107">
        <v>11.4</v>
      </c>
      <c r="C23" s="108" t="str">
        <f t="shared" si="0"/>
        <v>Current Balance / 11.4</v>
      </c>
    </row>
    <row r="24" spans="1:3" s="98" customFormat="1" ht="14.25" x14ac:dyDescent="0.25">
      <c r="A24" s="106">
        <v>91</v>
      </c>
      <c r="B24" s="107">
        <v>10.8</v>
      </c>
      <c r="C24" s="108" t="str">
        <f t="shared" si="0"/>
        <v>Current Balance / 10.8</v>
      </c>
    </row>
    <row r="25" spans="1:3" s="98" customFormat="1" ht="14.25" x14ac:dyDescent="0.25">
      <c r="A25" s="106">
        <v>92</v>
      </c>
      <c r="B25" s="107">
        <v>10.199999999999999</v>
      </c>
      <c r="C25" s="108" t="str">
        <f t="shared" si="0"/>
        <v>Current Balance / 10.2</v>
      </c>
    </row>
    <row r="26" spans="1:3" s="98" customFormat="1" ht="14.25" x14ac:dyDescent="0.25">
      <c r="A26" s="106">
        <v>93</v>
      </c>
      <c r="B26" s="107">
        <v>9.6</v>
      </c>
      <c r="C26" s="108" t="str">
        <f t="shared" si="0"/>
        <v>Current Balance / 9.6</v>
      </c>
    </row>
    <row r="27" spans="1:3" s="98" customFormat="1" ht="14.25" x14ac:dyDescent="0.25">
      <c r="A27" s="106">
        <v>94</v>
      </c>
      <c r="B27" s="107">
        <v>9.1</v>
      </c>
      <c r="C27" s="108" t="str">
        <f t="shared" si="0"/>
        <v>Current Balance / 9.1</v>
      </c>
    </row>
    <row r="28" spans="1:3" s="98" customFormat="1" ht="14.25" x14ac:dyDescent="0.25">
      <c r="A28" s="106">
        <v>95</v>
      </c>
      <c r="B28" s="107">
        <v>8.6</v>
      </c>
      <c r="C28" s="108" t="str">
        <f t="shared" si="0"/>
        <v>Current Balance / 8.6</v>
      </c>
    </row>
    <row r="29" spans="1:3" s="98" customFormat="1" ht="14.25" x14ac:dyDescent="0.25">
      <c r="A29" s="106">
        <v>96</v>
      </c>
      <c r="B29" s="107">
        <v>8.1</v>
      </c>
      <c r="C29" s="108" t="str">
        <f t="shared" si="0"/>
        <v>Current Balance / 8.1</v>
      </c>
    </row>
    <row r="30" spans="1:3" s="98" customFormat="1" ht="14.25" x14ac:dyDescent="0.25">
      <c r="A30" s="106">
        <v>97</v>
      </c>
      <c r="B30" s="107">
        <v>7.6</v>
      </c>
      <c r="C30" s="108" t="str">
        <f t="shared" si="0"/>
        <v>Current Balance / 7.6</v>
      </c>
    </row>
    <row r="31" spans="1:3" s="98" customFormat="1" ht="14.25" x14ac:dyDescent="0.25">
      <c r="A31" s="106">
        <v>98</v>
      </c>
      <c r="B31" s="107">
        <v>7.1</v>
      </c>
      <c r="C31" s="108" t="str">
        <f t="shared" si="0"/>
        <v>Current Balance / 7.1</v>
      </c>
    </row>
    <row r="32" spans="1:3" s="98" customFormat="1" ht="14.25" x14ac:dyDescent="0.25">
      <c r="A32" s="106">
        <v>99</v>
      </c>
      <c r="B32" s="107">
        <v>6.7</v>
      </c>
      <c r="C32" s="108" t="str">
        <f t="shared" si="0"/>
        <v>Current Balance / 6.7</v>
      </c>
    </row>
    <row r="33" spans="1:3" s="98" customFormat="1" ht="14.25" x14ac:dyDescent="0.25">
      <c r="A33" s="106">
        <v>100</v>
      </c>
      <c r="B33" s="107">
        <v>6.3</v>
      </c>
      <c r="C33" s="108" t="str">
        <f t="shared" si="0"/>
        <v>Current Balance / 6.3</v>
      </c>
    </row>
    <row r="34" spans="1:3" s="98" customFormat="1" ht="14.25" x14ac:dyDescent="0.25">
      <c r="A34" s="106">
        <v>101</v>
      </c>
      <c r="B34" s="107">
        <v>5.9</v>
      </c>
      <c r="C34" s="108" t="str">
        <f t="shared" si="0"/>
        <v>Current Balance / 5.9</v>
      </c>
    </row>
    <row r="35" spans="1:3" s="98" customFormat="1" ht="14.25" x14ac:dyDescent="0.25">
      <c r="A35" s="106">
        <v>102</v>
      </c>
      <c r="B35" s="107">
        <v>5.5</v>
      </c>
      <c r="C35" s="108" t="str">
        <f t="shared" si="0"/>
        <v>Current Balance / 5.5</v>
      </c>
    </row>
    <row r="36" spans="1:3" s="98" customFormat="1" ht="14.25" x14ac:dyDescent="0.25">
      <c r="A36" s="106">
        <v>103</v>
      </c>
      <c r="B36" s="107">
        <v>5.2</v>
      </c>
      <c r="C36" s="108" t="str">
        <f t="shared" si="0"/>
        <v>Current Balance / 5.2</v>
      </c>
    </row>
    <row r="37" spans="1:3" s="98" customFormat="1" ht="14.25" x14ac:dyDescent="0.25">
      <c r="A37" s="106">
        <v>104</v>
      </c>
      <c r="B37" s="107">
        <v>4.9000000000000004</v>
      </c>
      <c r="C37" s="108" t="str">
        <f t="shared" si="0"/>
        <v>Current Balance / 4.9</v>
      </c>
    </row>
    <row r="38" spans="1:3" s="98" customFormat="1" ht="14.25" x14ac:dyDescent="0.25">
      <c r="A38" s="106">
        <v>105</v>
      </c>
      <c r="B38" s="107">
        <v>4.5</v>
      </c>
      <c r="C38" s="108" t="str">
        <f t="shared" si="0"/>
        <v>Current Balance / 4.5</v>
      </c>
    </row>
    <row r="39" spans="1:3" s="98" customFormat="1" ht="14.25" x14ac:dyDescent="0.25">
      <c r="A39" s="106">
        <v>106</v>
      </c>
      <c r="B39" s="107">
        <v>4.2</v>
      </c>
      <c r="C39" s="108" t="str">
        <f t="shared" si="0"/>
        <v>Current Balance / 4.2</v>
      </c>
    </row>
    <row r="40" spans="1:3" s="98" customFormat="1" ht="14.25" x14ac:dyDescent="0.25">
      <c r="A40" s="106">
        <v>107</v>
      </c>
      <c r="B40" s="107">
        <v>3.9</v>
      </c>
      <c r="C40" s="108" t="str">
        <f t="shared" si="0"/>
        <v>Current Balance / 3.9</v>
      </c>
    </row>
    <row r="41" spans="1:3" s="98" customFormat="1" ht="14.25" x14ac:dyDescent="0.25">
      <c r="A41" s="106">
        <v>108</v>
      </c>
      <c r="B41" s="107">
        <v>3.7</v>
      </c>
      <c r="C41" s="108" t="str">
        <f t="shared" si="0"/>
        <v>Current Balance / 3.7</v>
      </c>
    </row>
    <row r="42" spans="1:3" s="98" customFormat="1" ht="14.25" x14ac:dyDescent="0.25">
      <c r="A42" s="106">
        <v>109</v>
      </c>
      <c r="B42" s="107">
        <v>3.4</v>
      </c>
      <c r="C42" s="108" t="str">
        <f t="shared" si="0"/>
        <v>Current Balance / 3.4</v>
      </c>
    </row>
    <row r="43" spans="1:3" s="98" customFormat="1" ht="14.25" x14ac:dyDescent="0.25">
      <c r="A43" s="106">
        <v>110</v>
      </c>
      <c r="B43" s="107">
        <v>3.1</v>
      </c>
      <c r="C43" s="108" t="str">
        <f t="shared" si="0"/>
        <v>Current Balance / 3.1</v>
      </c>
    </row>
    <row r="44" spans="1:3" s="98" customFormat="1" ht="14.25" x14ac:dyDescent="0.25">
      <c r="A44" s="106">
        <v>111</v>
      </c>
      <c r="B44" s="107">
        <v>2.9</v>
      </c>
      <c r="C44" s="108" t="str">
        <f t="shared" si="0"/>
        <v>Current Balance / 2.9</v>
      </c>
    </row>
    <row r="45" spans="1:3" s="98" customFormat="1" ht="14.25" x14ac:dyDescent="0.25">
      <c r="A45" s="106">
        <v>112</v>
      </c>
      <c r="B45" s="107">
        <v>2.6</v>
      </c>
      <c r="C45" s="108" t="str">
        <f t="shared" si="0"/>
        <v>Current Balance / 2.6</v>
      </c>
    </row>
    <row r="46" spans="1:3" s="98" customFormat="1" ht="14.25" x14ac:dyDescent="0.25">
      <c r="A46" s="106">
        <v>113</v>
      </c>
      <c r="B46" s="107">
        <v>2.4</v>
      </c>
      <c r="C46" s="108" t="str">
        <f t="shared" si="0"/>
        <v>Current Balance / 2.4</v>
      </c>
    </row>
    <row r="47" spans="1:3" s="98" customFormat="1" ht="14.25" x14ac:dyDescent="0.25">
      <c r="A47" s="106">
        <v>114</v>
      </c>
      <c r="B47" s="107">
        <v>2.1</v>
      </c>
      <c r="C47" s="108" t="str">
        <f t="shared" si="0"/>
        <v>Current Balance / 2.1</v>
      </c>
    </row>
    <row r="48" spans="1:3" s="98" customFormat="1" ht="14.25" x14ac:dyDescent="0.25">
      <c r="A48" s="106">
        <v>115</v>
      </c>
      <c r="B48" s="107">
        <v>1.9</v>
      </c>
      <c r="C48" s="108" t="str">
        <f t="shared" si="0"/>
        <v>Current Balance / 1.9</v>
      </c>
    </row>
    <row r="49" spans="1:3" s="98" customFormat="1" ht="14.25" x14ac:dyDescent="0.25">
      <c r="A49" s="106">
        <v>116</v>
      </c>
      <c r="B49" s="107">
        <v>1.9</v>
      </c>
      <c r="C49" s="108" t="str">
        <f t="shared" si="0"/>
        <v>Current Balance / 1.9</v>
      </c>
    </row>
    <row r="50" spans="1:3" s="98" customFormat="1" ht="15" thickBot="1" x14ac:dyDescent="0.3">
      <c r="A50" s="109">
        <v>117</v>
      </c>
      <c r="B50" s="110">
        <v>1.9</v>
      </c>
      <c r="C50" s="111" t="str">
        <f t="shared" si="0"/>
        <v>Current Balance / 1.9</v>
      </c>
    </row>
  </sheetData>
  <sheetProtection algorithmName="SHA-512" hashValue="VLoVrq8MUfl4OvibTTdo0FWWpNhyGOLK4pVSq2Dq11C7MalR2qNh0iG3tGD0l2SmDZXBrQzi47JcdwUC7paBIg==" saltValue="91PNcAcPh7JMclZcTMByNA==" spinCount="100000" sheet="1" objects="1" scenarios="1"/>
  <mergeCells count="1">
    <mergeCell ref="A1:C1"/>
  </mergeCells>
  <pageMargins left="0.7" right="0.7" top="0" bottom="0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63"/>
  <sheetViews>
    <sheetView workbookViewId="0">
      <pane ySplit="3" topLeftCell="A184" activePane="bottomLeft" state="frozen"/>
      <selection pane="bottomLeft" activeCell="A2" sqref="A2"/>
    </sheetView>
  </sheetViews>
  <sheetFormatPr defaultColWidth="14.140625" defaultRowHeight="26.25" x14ac:dyDescent="0.25"/>
  <cols>
    <col min="1" max="2" width="14.140625" style="294"/>
    <col min="3" max="5" width="14.140625" style="293"/>
    <col min="6" max="6" width="24.28515625" style="294" customWidth="1"/>
    <col min="7" max="7" width="14.140625" style="294"/>
    <col min="8" max="8" width="0" style="294" hidden="1" customWidth="1"/>
    <col min="9" max="16384" width="14.140625" style="294"/>
  </cols>
  <sheetData>
    <row r="1" spans="1:8" ht="46.5" x14ac:dyDescent="0.25">
      <c r="A1" s="633" t="s">
        <v>2314</v>
      </c>
      <c r="B1" s="633"/>
      <c r="C1" s="633"/>
      <c r="D1" s="633"/>
      <c r="E1" s="633"/>
      <c r="F1" s="633"/>
    </row>
    <row r="2" spans="1:8" ht="27" thickBot="1" x14ac:dyDescent="0.3"/>
    <row r="3" spans="1:8" s="291" customFormat="1" ht="53.25" thickBot="1" x14ac:dyDescent="0.3">
      <c r="A3" s="306" t="s">
        <v>2309</v>
      </c>
      <c r="B3" s="295" t="s">
        <v>2310</v>
      </c>
      <c r="C3" s="295" t="s">
        <v>2311</v>
      </c>
      <c r="D3" s="295" t="s">
        <v>2305</v>
      </c>
      <c r="E3" s="295" t="s">
        <v>2312</v>
      </c>
      <c r="F3" s="306" t="s">
        <v>2313</v>
      </c>
    </row>
    <row r="4" spans="1:8" s="292" customFormat="1" x14ac:dyDescent="0.25">
      <c r="A4" s="339">
        <f>IF('Basic Calculator'!$J$12&lt;&gt;"",IF(AND(H4&gt;=B4,H4&lt;=C4),1,0),0)</f>
        <v>0</v>
      </c>
      <c r="B4" s="296">
        <v>0</v>
      </c>
      <c r="C4" s="299">
        <v>0</v>
      </c>
      <c r="D4" s="296">
        <v>0</v>
      </c>
      <c r="E4" s="302">
        <v>0</v>
      </c>
      <c r="F4" s="339" t="str">
        <f>IF(A4=1,"&lt;---MATCH","")</f>
        <v/>
      </c>
      <c r="H4" s="292" t="e">
        <f>'Basic Calculator'!$AP$8</f>
        <v>#VALUE!</v>
      </c>
    </row>
    <row r="5" spans="1:8" x14ac:dyDescent="0.25">
      <c r="A5" s="340">
        <f>IF('Basic Calculator'!$J$12&lt;&gt;"",IF(AND(H5&gt;=B5,H5&lt;=C5),1,0),0)</f>
        <v>0</v>
      </c>
      <c r="B5" s="297">
        <f>C4+1</f>
        <v>1</v>
      </c>
      <c r="C5" s="300">
        <v>6</v>
      </c>
      <c r="D5" s="297">
        <v>0</v>
      </c>
      <c r="E5" s="303">
        <v>1</v>
      </c>
      <c r="F5" s="340" t="str">
        <f t="shared" ref="F5:F68" si="0">IF(A5=1,"&lt;---MATCH","")</f>
        <v/>
      </c>
      <c r="H5" s="292" t="e">
        <f>'Basic Calculator'!$AP$8</f>
        <v>#VALUE!</v>
      </c>
    </row>
    <row r="6" spans="1:8" x14ac:dyDescent="0.25">
      <c r="A6" s="340">
        <f>IF('Basic Calculator'!$J$12&lt;&gt;"",IF(AND(H6&gt;=B6,H6&lt;=C6),1,0),0)</f>
        <v>0</v>
      </c>
      <c r="B6" s="297">
        <f>C5+1</f>
        <v>7</v>
      </c>
      <c r="C6" s="300">
        <v>12</v>
      </c>
      <c r="D6" s="297">
        <v>0</v>
      </c>
      <c r="E6" s="304">
        <v>2</v>
      </c>
      <c r="F6" s="340" t="str">
        <f t="shared" si="0"/>
        <v/>
      </c>
      <c r="H6" s="292" t="e">
        <f>'Basic Calculator'!$AP$8</f>
        <v>#VALUE!</v>
      </c>
    </row>
    <row r="7" spans="1:8" x14ac:dyDescent="0.25">
      <c r="A7" s="340">
        <f>IF('Basic Calculator'!$J$12&lt;&gt;"",IF(AND(H7&gt;=B7,H7&lt;=C7),1,0),0)</f>
        <v>0</v>
      </c>
      <c r="B7" s="297">
        <f t="shared" ref="B7:B70" si="1">C6+1</f>
        <v>13</v>
      </c>
      <c r="C7" s="300">
        <v>17</v>
      </c>
      <c r="D7" s="297">
        <v>0</v>
      </c>
      <c r="E7" s="303">
        <v>3</v>
      </c>
      <c r="F7" s="340" t="str">
        <f t="shared" si="0"/>
        <v/>
      </c>
      <c r="H7" s="292" t="e">
        <f>'Basic Calculator'!$AP$8</f>
        <v>#VALUE!</v>
      </c>
    </row>
    <row r="8" spans="1:8" x14ac:dyDescent="0.25">
      <c r="A8" s="340">
        <f>IF('Basic Calculator'!$J$12&lt;&gt;"",IF(AND(H8&gt;=B8,H8&lt;=C8),1,0),0)</f>
        <v>0</v>
      </c>
      <c r="B8" s="297">
        <f t="shared" si="1"/>
        <v>18</v>
      </c>
      <c r="C8" s="300">
        <v>23</v>
      </c>
      <c r="D8" s="297">
        <v>0</v>
      </c>
      <c r="E8" s="304">
        <v>4</v>
      </c>
      <c r="F8" s="340" t="str">
        <f t="shared" si="0"/>
        <v/>
      </c>
      <c r="H8" s="292" t="e">
        <f>'Basic Calculator'!$AP$8</f>
        <v>#VALUE!</v>
      </c>
    </row>
    <row r="9" spans="1:8" x14ac:dyDescent="0.25">
      <c r="A9" s="340">
        <f>IF('Basic Calculator'!$J$12&lt;&gt;"",IF(AND(H9&gt;=B9,H9&lt;=C9),1,0),0)</f>
        <v>0</v>
      </c>
      <c r="B9" s="297">
        <f t="shared" si="1"/>
        <v>24</v>
      </c>
      <c r="C9" s="300">
        <v>29</v>
      </c>
      <c r="D9" s="297">
        <v>0</v>
      </c>
      <c r="E9" s="303">
        <v>5</v>
      </c>
      <c r="F9" s="340" t="str">
        <f t="shared" si="0"/>
        <v/>
      </c>
      <c r="H9" s="292" t="e">
        <f>'Basic Calculator'!$AP$8</f>
        <v>#VALUE!</v>
      </c>
    </row>
    <row r="10" spans="1:8" x14ac:dyDescent="0.25">
      <c r="A10" s="340">
        <f>IF('Basic Calculator'!$J$12&lt;&gt;"",IF(AND(H10&gt;=B10,H10&lt;=C10),1,0),0)</f>
        <v>0</v>
      </c>
      <c r="B10" s="297">
        <f t="shared" si="1"/>
        <v>30</v>
      </c>
      <c r="C10" s="300">
        <v>35</v>
      </c>
      <c r="D10" s="297">
        <v>0</v>
      </c>
      <c r="E10" s="304">
        <v>6</v>
      </c>
      <c r="F10" s="340" t="str">
        <f t="shared" si="0"/>
        <v/>
      </c>
      <c r="H10" s="292" t="e">
        <f>'Basic Calculator'!$AP$8</f>
        <v>#VALUE!</v>
      </c>
    </row>
    <row r="11" spans="1:8" x14ac:dyDescent="0.25">
      <c r="A11" s="340">
        <f>IF('Basic Calculator'!$J$12&lt;&gt;"",IF(AND(H11&gt;=B11,H11&lt;=C11),1,0),0)</f>
        <v>0</v>
      </c>
      <c r="B11" s="297">
        <f t="shared" si="1"/>
        <v>36</v>
      </c>
      <c r="C11" s="300">
        <v>41</v>
      </c>
      <c r="D11" s="297">
        <v>0</v>
      </c>
      <c r="E11" s="303">
        <v>7</v>
      </c>
      <c r="F11" s="340" t="str">
        <f t="shared" si="0"/>
        <v/>
      </c>
      <c r="H11" s="292" t="e">
        <f>'Basic Calculator'!$AP$8</f>
        <v>#VALUE!</v>
      </c>
    </row>
    <row r="12" spans="1:8" x14ac:dyDescent="0.25">
      <c r="A12" s="340">
        <f>IF('Basic Calculator'!$J$12&lt;&gt;"",IF(AND(H12&gt;=B12,H12&lt;=C12),1,0),0)</f>
        <v>0</v>
      </c>
      <c r="B12" s="297">
        <f t="shared" si="1"/>
        <v>42</v>
      </c>
      <c r="C12" s="300">
        <v>46</v>
      </c>
      <c r="D12" s="297">
        <v>0</v>
      </c>
      <c r="E12" s="304">
        <v>8</v>
      </c>
      <c r="F12" s="340" t="str">
        <f t="shared" si="0"/>
        <v/>
      </c>
      <c r="H12" s="292" t="e">
        <f>'Basic Calculator'!$AP$8</f>
        <v>#VALUE!</v>
      </c>
    </row>
    <row r="13" spans="1:8" x14ac:dyDescent="0.25">
      <c r="A13" s="340">
        <f>IF('Basic Calculator'!$J$12&lt;&gt;"",IF(AND(H13&gt;=B13,H13&lt;=C13),1,0),0)</f>
        <v>0</v>
      </c>
      <c r="B13" s="297">
        <f t="shared" si="1"/>
        <v>47</v>
      </c>
      <c r="C13" s="300">
        <v>52</v>
      </c>
      <c r="D13" s="297">
        <v>0</v>
      </c>
      <c r="E13" s="303">
        <v>9</v>
      </c>
      <c r="F13" s="340" t="str">
        <f t="shared" si="0"/>
        <v/>
      </c>
      <c r="H13" s="292" t="e">
        <f>'Basic Calculator'!$AP$8</f>
        <v>#VALUE!</v>
      </c>
    </row>
    <row r="14" spans="1:8" x14ac:dyDescent="0.25">
      <c r="A14" s="340">
        <f>IF('Basic Calculator'!$J$12&lt;&gt;"",IF(AND(H14&gt;=B14,H14&lt;=C14),1,0),0)</f>
        <v>0</v>
      </c>
      <c r="B14" s="297">
        <f t="shared" si="1"/>
        <v>53</v>
      </c>
      <c r="C14" s="300">
        <v>58</v>
      </c>
      <c r="D14" s="297">
        <v>0</v>
      </c>
      <c r="E14" s="304">
        <v>10</v>
      </c>
      <c r="F14" s="340" t="str">
        <f t="shared" si="0"/>
        <v/>
      </c>
      <c r="H14" s="292" t="e">
        <f>'Basic Calculator'!$AP$8</f>
        <v>#VALUE!</v>
      </c>
    </row>
    <row r="15" spans="1:8" x14ac:dyDescent="0.25">
      <c r="A15" s="340">
        <f>IF('Basic Calculator'!$J$12&lt;&gt;"",IF(AND(H15&gt;=B15,H15&lt;=C15),1,0),0)</f>
        <v>0</v>
      </c>
      <c r="B15" s="297">
        <f t="shared" si="1"/>
        <v>59</v>
      </c>
      <c r="C15" s="300">
        <v>64</v>
      </c>
      <c r="D15" s="297">
        <v>0</v>
      </c>
      <c r="E15" s="303">
        <v>11</v>
      </c>
      <c r="F15" s="340" t="str">
        <f t="shared" si="0"/>
        <v/>
      </c>
      <c r="H15" s="292" t="e">
        <f>'Basic Calculator'!$AP$8</f>
        <v>#VALUE!</v>
      </c>
    </row>
    <row r="16" spans="1:8" x14ac:dyDescent="0.25">
      <c r="A16" s="340">
        <f>IF('Basic Calculator'!$J$12&lt;&gt;"",IF(AND(H16&gt;=B16,H16&lt;=C16),1,0),0)</f>
        <v>0</v>
      </c>
      <c r="B16" s="297">
        <f t="shared" si="1"/>
        <v>65</v>
      </c>
      <c r="C16" s="300">
        <v>70</v>
      </c>
      <c r="D16" s="297">
        <v>0</v>
      </c>
      <c r="E16" s="304">
        <v>12</v>
      </c>
      <c r="F16" s="340" t="str">
        <f t="shared" si="0"/>
        <v/>
      </c>
      <c r="H16" s="292" t="e">
        <f>'Basic Calculator'!$AP$8</f>
        <v>#VALUE!</v>
      </c>
    </row>
    <row r="17" spans="1:8" x14ac:dyDescent="0.25">
      <c r="A17" s="340">
        <f>IF('Basic Calculator'!$J$12&lt;&gt;"",IF(AND(H17&gt;=B17,H17&lt;=C17),1,0),0)</f>
        <v>0</v>
      </c>
      <c r="B17" s="297">
        <f t="shared" si="1"/>
        <v>71</v>
      </c>
      <c r="C17" s="300">
        <v>75</v>
      </c>
      <c r="D17" s="297">
        <v>0</v>
      </c>
      <c r="E17" s="303">
        <v>13</v>
      </c>
      <c r="F17" s="340" t="str">
        <f t="shared" si="0"/>
        <v/>
      </c>
      <c r="H17" s="292" t="e">
        <f>'Basic Calculator'!$AP$8</f>
        <v>#VALUE!</v>
      </c>
    </row>
    <row r="18" spans="1:8" x14ac:dyDescent="0.25">
      <c r="A18" s="340">
        <f>IF('Basic Calculator'!$J$12&lt;&gt;"",IF(AND(H18&gt;=B18,H18&lt;=C18),1,0),0)</f>
        <v>0</v>
      </c>
      <c r="B18" s="297">
        <f t="shared" si="1"/>
        <v>76</v>
      </c>
      <c r="C18" s="300">
        <v>81</v>
      </c>
      <c r="D18" s="297">
        <v>0</v>
      </c>
      <c r="E18" s="304">
        <v>14</v>
      </c>
      <c r="F18" s="340" t="str">
        <f t="shared" si="0"/>
        <v/>
      </c>
      <c r="H18" s="292" t="e">
        <f>'Basic Calculator'!$AP$8</f>
        <v>#VALUE!</v>
      </c>
    </row>
    <row r="19" spans="1:8" x14ac:dyDescent="0.25">
      <c r="A19" s="340">
        <f>IF('Basic Calculator'!$J$12&lt;&gt;"",IF(AND(H19&gt;=B19,H19&lt;=C19),1,0),0)</f>
        <v>0</v>
      </c>
      <c r="B19" s="297">
        <f t="shared" si="1"/>
        <v>82</v>
      </c>
      <c r="C19" s="300">
        <v>87</v>
      </c>
      <c r="D19" s="297">
        <v>0</v>
      </c>
      <c r="E19" s="303">
        <v>15</v>
      </c>
      <c r="F19" s="340" t="str">
        <f t="shared" si="0"/>
        <v/>
      </c>
      <c r="H19" s="292" t="e">
        <f>'Basic Calculator'!$AP$8</f>
        <v>#VALUE!</v>
      </c>
    </row>
    <row r="20" spans="1:8" x14ac:dyDescent="0.25">
      <c r="A20" s="340">
        <f>IF('Basic Calculator'!$J$12&lt;&gt;"",IF(AND(H20&gt;=B20,H20&lt;=C20),1,0),0)</f>
        <v>0</v>
      </c>
      <c r="B20" s="297">
        <f t="shared" si="1"/>
        <v>88</v>
      </c>
      <c r="C20" s="300">
        <v>93</v>
      </c>
      <c r="D20" s="297">
        <v>0</v>
      </c>
      <c r="E20" s="304">
        <v>16</v>
      </c>
      <c r="F20" s="340" t="str">
        <f t="shared" si="0"/>
        <v/>
      </c>
      <c r="H20" s="292" t="e">
        <f>'Basic Calculator'!$AP$8</f>
        <v>#VALUE!</v>
      </c>
    </row>
    <row r="21" spans="1:8" x14ac:dyDescent="0.25">
      <c r="A21" s="340">
        <f>IF('Basic Calculator'!$J$12&lt;&gt;"",IF(AND(H21&gt;=B21,H21&lt;=C21),1,0),0)</f>
        <v>0</v>
      </c>
      <c r="B21" s="297">
        <f t="shared" si="1"/>
        <v>94</v>
      </c>
      <c r="C21" s="300">
        <v>99</v>
      </c>
      <c r="D21" s="297">
        <v>0</v>
      </c>
      <c r="E21" s="303">
        <v>17</v>
      </c>
      <c r="F21" s="340" t="str">
        <f t="shared" si="0"/>
        <v/>
      </c>
      <c r="H21" s="292" t="e">
        <f>'Basic Calculator'!$AP$8</f>
        <v>#VALUE!</v>
      </c>
    </row>
    <row r="22" spans="1:8" x14ac:dyDescent="0.25">
      <c r="A22" s="340">
        <f>IF('Basic Calculator'!$J$12&lt;&gt;"",IF(AND(H22&gt;=B22,H22&lt;=C22),1,0),0)</f>
        <v>0</v>
      </c>
      <c r="B22" s="297">
        <f t="shared" si="1"/>
        <v>100</v>
      </c>
      <c r="C22" s="300">
        <v>104</v>
      </c>
      <c r="D22" s="297">
        <v>0</v>
      </c>
      <c r="E22" s="304">
        <v>18</v>
      </c>
      <c r="F22" s="340" t="str">
        <f t="shared" si="0"/>
        <v/>
      </c>
      <c r="H22" s="292" t="e">
        <f>'Basic Calculator'!$AP$8</f>
        <v>#VALUE!</v>
      </c>
    </row>
    <row r="23" spans="1:8" x14ac:dyDescent="0.25">
      <c r="A23" s="340">
        <f>IF('Basic Calculator'!$J$12&lt;&gt;"",IF(AND(H23&gt;=B23,H23&lt;=C23),1,0),0)</f>
        <v>0</v>
      </c>
      <c r="B23" s="297">
        <f t="shared" si="1"/>
        <v>105</v>
      </c>
      <c r="C23" s="300">
        <v>110</v>
      </c>
      <c r="D23" s="297">
        <v>0</v>
      </c>
      <c r="E23" s="303">
        <v>19</v>
      </c>
      <c r="F23" s="340" t="str">
        <f t="shared" si="0"/>
        <v/>
      </c>
      <c r="H23" s="292" t="e">
        <f>'Basic Calculator'!$AP$8</f>
        <v>#VALUE!</v>
      </c>
    </row>
    <row r="24" spans="1:8" x14ac:dyDescent="0.25">
      <c r="A24" s="340">
        <f>IF('Basic Calculator'!$J$12&lt;&gt;"",IF(AND(H24&gt;=B24,H24&lt;=C24),1,0),0)</f>
        <v>0</v>
      </c>
      <c r="B24" s="297">
        <f t="shared" si="1"/>
        <v>111</v>
      </c>
      <c r="C24" s="300">
        <v>116</v>
      </c>
      <c r="D24" s="297">
        <v>0</v>
      </c>
      <c r="E24" s="304">
        <v>20</v>
      </c>
      <c r="F24" s="340" t="str">
        <f t="shared" si="0"/>
        <v/>
      </c>
      <c r="H24" s="292" t="e">
        <f>'Basic Calculator'!$AP$8</f>
        <v>#VALUE!</v>
      </c>
    </row>
    <row r="25" spans="1:8" x14ac:dyDescent="0.25">
      <c r="A25" s="340">
        <f>IF('Basic Calculator'!$J$12&lt;&gt;"",IF(AND(H25&gt;=B25,H25&lt;=C25),1,0),0)</f>
        <v>0</v>
      </c>
      <c r="B25" s="297">
        <f t="shared" si="1"/>
        <v>117</v>
      </c>
      <c r="C25" s="300">
        <v>122</v>
      </c>
      <c r="D25" s="297">
        <v>0</v>
      </c>
      <c r="E25" s="303">
        <v>21</v>
      </c>
      <c r="F25" s="340" t="str">
        <f t="shared" si="0"/>
        <v/>
      </c>
      <c r="H25" s="292" t="e">
        <f>'Basic Calculator'!$AP$8</f>
        <v>#VALUE!</v>
      </c>
    </row>
    <row r="26" spans="1:8" x14ac:dyDescent="0.25">
      <c r="A26" s="340">
        <f>IF('Basic Calculator'!$J$12&lt;&gt;"",IF(AND(H26&gt;=B26,H26&lt;=C26),1,0),0)</f>
        <v>0</v>
      </c>
      <c r="B26" s="297">
        <f t="shared" si="1"/>
        <v>123</v>
      </c>
      <c r="C26" s="300">
        <v>128</v>
      </c>
      <c r="D26" s="297">
        <v>0</v>
      </c>
      <c r="E26" s="304">
        <v>22</v>
      </c>
      <c r="F26" s="340" t="str">
        <f t="shared" si="0"/>
        <v/>
      </c>
      <c r="H26" s="292" t="e">
        <f>'Basic Calculator'!$AP$8</f>
        <v>#VALUE!</v>
      </c>
    </row>
    <row r="27" spans="1:8" x14ac:dyDescent="0.25">
      <c r="A27" s="340">
        <f>IF('Basic Calculator'!$J$12&lt;&gt;"",IF(AND(H27&gt;=B27,H27&lt;=C27),1,0),0)</f>
        <v>0</v>
      </c>
      <c r="B27" s="297">
        <f t="shared" si="1"/>
        <v>129</v>
      </c>
      <c r="C27" s="300">
        <v>133</v>
      </c>
      <c r="D27" s="297">
        <v>0</v>
      </c>
      <c r="E27" s="303">
        <v>23</v>
      </c>
      <c r="F27" s="340" t="str">
        <f t="shared" si="0"/>
        <v/>
      </c>
      <c r="H27" s="292" t="e">
        <f>'Basic Calculator'!$AP$8</f>
        <v>#VALUE!</v>
      </c>
    </row>
    <row r="28" spans="1:8" x14ac:dyDescent="0.25">
      <c r="A28" s="340">
        <f>IF('Basic Calculator'!$J$12&lt;&gt;"",IF(AND(H28&gt;=B28,H28&lt;=C28),1,0),0)</f>
        <v>0</v>
      </c>
      <c r="B28" s="297">
        <f t="shared" si="1"/>
        <v>134</v>
      </c>
      <c r="C28" s="300">
        <v>139</v>
      </c>
      <c r="D28" s="297">
        <v>0</v>
      </c>
      <c r="E28" s="304">
        <v>24</v>
      </c>
      <c r="F28" s="340" t="str">
        <f t="shared" si="0"/>
        <v/>
      </c>
      <c r="H28" s="292" t="e">
        <f>'Basic Calculator'!$AP$8</f>
        <v>#VALUE!</v>
      </c>
    </row>
    <row r="29" spans="1:8" x14ac:dyDescent="0.25">
      <c r="A29" s="340">
        <f>IF('Basic Calculator'!$J$12&lt;&gt;"",IF(AND(H29&gt;=B29,H29&lt;=C29),1,0),0)</f>
        <v>0</v>
      </c>
      <c r="B29" s="297">
        <f t="shared" si="1"/>
        <v>140</v>
      </c>
      <c r="C29" s="300">
        <v>146</v>
      </c>
      <c r="D29" s="297">
        <v>0</v>
      </c>
      <c r="E29" s="303">
        <v>25</v>
      </c>
      <c r="F29" s="340" t="str">
        <f t="shared" si="0"/>
        <v/>
      </c>
      <c r="H29" s="292" t="e">
        <f>'Basic Calculator'!$AP$8</f>
        <v>#VALUE!</v>
      </c>
    </row>
    <row r="30" spans="1:8" x14ac:dyDescent="0.25">
      <c r="A30" s="340">
        <f>IF('Basic Calculator'!$J$12&lt;&gt;"",IF(AND(H30&gt;=B30,H30&lt;=C30),1,0),0)</f>
        <v>0</v>
      </c>
      <c r="B30" s="297">
        <f t="shared" si="1"/>
        <v>147</v>
      </c>
      <c r="C30" s="300">
        <v>151</v>
      </c>
      <c r="D30" s="297">
        <v>0</v>
      </c>
      <c r="E30" s="304">
        <v>26</v>
      </c>
      <c r="F30" s="340" t="str">
        <f t="shared" si="0"/>
        <v/>
      </c>
      <c r="H30" s="292" t="e">
        <f>'Basic Calculator'!$AP$8</f>
        <v>#VALUE!</v>
      </c>
    </row>
    <row r="31" spans="1:8" x14ac:dyDescent="0.25">
      <c r="A31" s="340">
        <f>IF('Basic Calculator'!$J$12&lt;&gt;"",IF(AND(H31&gt;=B31,H31&lt;=C31),1,0),0)</f>
        <v>0</v>
      </c>
      <c r="B31" s="297">
        <f t="shared" si="1"/>
        <v>152</v>
      </c>
      <c r="C31" s="300">
        <v>157</v>
      </c>
      <c r="D31" s="297">
        <v>0</v>
      </c>
      <c r="E31" s="303">
        <v>27</v>
      </c>
      <c r="F31" s="340" t="str">
        <f t="shared" si="0"/>
        <v/>
      </c>
      <c r="H31" s="292" t="e">
        <f>'Basic Calculator'!$AP$8</f>
        <v>#VALUE!</v>
      </c>
    </row>
    <row r="32" spans="1:8" x14ac:dyDescent="0.25">
      <c r="A32" s="340">
        <f>IF('Basic Calculator'!$J$12&lt;&gt;"",IF(AND(H32&gt;=B32,H32&lt;=C32),1,0),0)</f>
        <v>0</v>
      </c>
      <c r="B32" s="297">
        <f t="shared" si="1"/>
        <v>158</v>
      </c>
      <c r="C32" s="300">
        <v>162</v>
      </c>
      <c r="D32" s="297">
        <v>0</v>
      </c>
      <c r="E32" s="304">
        <v>28</v>
      </c>
      <c r="F32" s="340" t="str">
        <f t="shared" si="0"/>
        <v/>
      </c>
      <c r="H32" s="292" t="e">
        <f>'Basic Calculator'!$AP$8</f>
        <v>#VALUE!</v>
      </c>
    </row>
    <row r="33" spans="1:8" x14ac:dyDescent="0.25">
      <c r="A33" s="340">
        <f>IF('Basic Calculator'!$J$12&lt;&gt;"",IF(AND(H33&gt;=B33,H33&lt;=C33),1,0),0)</f>
        <v>0</v>
      </c>
      <c r="B33" s="297">
        <f t="shared" si="1"/>
        <v>163</v>
      </c>
      <c r="C33" s="300">
        <v>168</v>
      </c>
      <c r="D33" s="297">
        <v>0</v>
      </c>
      <c r="E33" s="303">
        <v>29</v>
      </c>
      <c r="F33" s="340" t="str">
        <f t="shared" si="0"/>
        <v/>
      </c>
      <c r="H33" s="292" t="e">
        <f>'Basic Calculator'!$AP$8</f>
        <v>#VALUE!</v>
      </c>
    </row>
    <row r="34" spans="1:8" x14ac:dyDescent="0.25">
      <c r="A34" s="340">
        <f>IF('Basic Calculator'!$J$12&lt;&gt;"",IF(AND(H34&gt;=B34,H34&lt;=C34),1,0),0)</f>
        <v>0</v>
      </c>
      <c r="B34" s="297">
        <f t="shared" si="1"/>
        <v>169</v>
      </c>
      <c r="C34" s="300">
        <v>174</v>
      </c>
      <c r="D34" s="297">
        <v>1</v>
      </c>
      <c r="E34" s="303">
        <v>0</v>
      </c>
      <c r="F34" s="340" t="str">
        <f t="shared" si="0"/>
        <v/>
      </c>
      <c r="H34" s="292" t="e">
        <f>'Basic Calculator'!$AP$8</f>
        <v>#VALUE!</v>
      </c>
    </row>
    <row r="35" spans="1:8" x14ac:dyDescent="0.25">
      <c r="A35" s="340">
        <f>IF('Basic Calculator'!$J$12&lt;&gt;"",IF(AND(H35&gt;=B35,H35&lt;=C35),1,0),0)</f>
        <v>0</v>
      </c>
      <c r="B35" s="297">
        <f t="shared" si="1"/>
        <v>175</v>
      </c>
      <c r="C35" s="300">
        <v>180</v>
      </c>
      <c r="D35" s="297">
        <v>1</v>
      </c>
      <c r="E35" s="303">
        <v>1</v>
      </c>
      <c r="F35" s="340" t="str">
        <f t="shared" si="0"/>
        <v/>
      </c>
      <c r="H35" s="292" t="e">
        <f>'Basic Calculator'!$AP$8</f>
        <v>#VALUE!</v>
      </c>
    </row>
    <row r="36" spans="1:8" x14ac:dyDescent="0.25">
      <c r="A36" s="340">
        <f>IF('Basic Calculator'!$J$12&lt;&gt;"",IF(AND(H36&gt;=B36,H36&lt;=C36),1,0),0)</f>
        <v>0</v>
      </c>
      <c r="B36" s="297">
        <f t="shared" si="1"/>
        <v>181</v>
      </c>
      <c r="C36" s="300">
        <v>186</v>
      </c>
      <c r="D36" s="297">
        <v>1</v>
      </c>
      <c r="E36" s="303">
        <v>2</v>
      </c>
      <c r="F36" s="340" t="str">
        <f t="shared" si="0"/>
        <v/>
      </c>
      <c r="H36" s="292" t="e">
        <f>'Basic Calculator'!$AP$8</f>
        <v>#VALUE!</v>
      </c>
    </row>
    <row r="37" spans="1:8" x14ac:dyDescent="0.25">
      <c r="A37" s="340">
        <f>IF('Basic Calculator'!$J$12&lt;&gt;"",IF(AND(H37&gt;=B37,H37&lt;=C37),1,0),0)</f>
        <v>0</v>
      </c>
      <c r="B37" s="297">
        <f t="shared" si="1"/>
        <v>187</v>
      </c>
      <c r="C37" s="300">
        <v>191</v>
      </c>
      <c r="D37" s="297">
        <v>1</v>
      </c>
      <c r="E37" s="303">
        <v>3</v>
      </c>
      <c r="F37" s="340" t="str">
        <f t="shared" si="0"/>
        <v/>
      </c>
      <c r="H37" s="292" t="e">
        <f>'Basic Calculator'!$AP$8</f>
        <v>#VALUE!</v>
      </c>
    </row>
    <row r="38" spans="1:8" x14ac:dyDescent="0.25">
      <c r="A38" s="340">
        <f>IF('Basic Calculator'!$J$12&lt;&gt;"",IF(AND(H38&gt;=B38,H38&lt;=C38),1,0),0)</f>
        <v>0</v>
      </c>
      <c r="B38" s="297">
        <f t="shared" si="1"/>
        <v>192</v>
      </c>
      <c r="C38" s="300">
        <v>197</v>
      </c>
      <c r="D38" s="297">
        <v>1</v>
      </c>
      <c r="E38" s="303">
        <v>4</v>
      </c>
      <c r="F38" s="340" t="str">
        <f t="shared" si="0"/>
        <v/>
      </c>
      <c r="H38" s="292" t="e">
        <f>'Basic Calculator'!$AP$8</f>
        <v>#VALUE!</v>
      </c>
    </row>
    <row r="39" spans="1:8" x14ac:dyDescent="0.25">
      <c r="A39" s="340">
        <f>IF('Basic Calculator'!$J$12&lt;&gt;"",IF(AND(H39&gt;=B39,H39&lt;=C39),1,0),0)</f>
        <v>0</v>
      </c>
      <c r="B39" s="297">
        <f t="shared" si="1"/>
        <v>198</v>
      </c>
      <c r="C39" s="300">
        <v>203</v>
      </c>
      <c r="D39" s="297">
        <v>1</v>
      </c>
      <c r="E39" s="303">
        <v>5</v>
      </c>
      <c r="F39" s="340" t="str">
        <f t="shared" si="0"/>
        <v/>
      </c>
      <c r="H39" s="292" t="e">
        <f>'Basic Calculator'!$AP$8</f>
        <v>#VALUE!</v>
      </c>
    </row>
    <row r="40" spans="1:8" x14ac:dyDescent="0.25">
      <c r="A40" s="340">
        <f>IF('Basic Calculator'!$J$12&lt;&gt;"",IF(AND(H40&gt;=B40,H40&lt;=C40),1,0),0)</f>
        <v>0</v>
      </c>
      <c r="B40" s="297">
        <f t="shared" si="1"/>
        <v>204</v>
      </c>
      <c r="C40" s="300">
        <v>209</v>
      </c>
      <c r="D40" s="297">
        <v>1</v>
      </c>
      <c r="E40" s="303">
        <v>6</v>
      </c>
      <c r="F40" s="340" t="str">
        <f t="shared" si="0"/>
        <v/>
      </c>
      <c r="H40" s="292" t="e">
        <f>'Basic Calculator'!$AP$8</f>
        <v>#VALUE!</v>
      </c>
    </row>
    <row r="41" spans="1:8" x14ac:dyDescent="0.25">
      <c r="A41" s="340">
        <f>IF('Basic Calculator'!$J$12&lt;&gt;"",IF(AND(H41&gt;=B41,H41&lt;=C41),1,0),0)</f>
        <v>0</v>
      </c>
      <c r="B41" s="297">
        <f t="shared" si="1"/>
        <v>210</v>
      </c>
      <c r="C41" s="300">
        <v>215</v>
      </c>
      <c r="D41" s="297">
        <v>1</v>
      </c>
      <c r="E41" s="303">
        <v>7</v>
      </c>
      <c r="F41" s="340" t="str">
        <f t="shared" si="0"/>
        <v/>
      </c>
      <c r="H41" s="292" t="e">
        <f>'Basic Calculator'!$AP$8</f>
        <v>#VALUE!</v>
      </c>
    </row>
    <row r="42" spans="1:8" x14ac:dyDescent="0.25">
      <c r="A42" s="340">
        <f>IF('Basic Calculator'!$J$12&lt;&gt;"",IF(AND(H42&gt;=B42,H42&lt;=C42),1,0),0)</f>
        <v>0</v>
      </c>
      <c r="B42" s="297">
        <f t="shared" si="1"/>
        <v>216</v>
      </c>
      <c r="C42" s="300">
        <v>220</v>
      </c>
      <c r="D42" s="297">
        <v>1</v>
      </c>
      <c r="E42" s="303">
        <v>8</v>
      </c>
      <c r="F42" s="340" t="str">
        <f t="shared" si="0"/>
        <v/>
      </c>
      <c r="H42" s="292" t="e">
        <f>'Basic Calculator'!$AP$8</f>
        <v>#VALUE!</v>
      </c>
    </row>
    <row r="43" spans="1:8" x14ac:dyDescent="0.25">
      <c r="A43" s="340">
        <f>IF('Basic Calculator'!$J$12&lt;&gt;"",IF(AND(H43&gt;=B43,H43&lt;=C43),1,0),0)</f>
        <v>0</v>
      </c>
      <c r="B43" s="297">
        <f t="shared" si="1"/>
        <v>221</v>
      </c>
      <c r="C43" s="300">
        <v>226</v>
      </c>
      <c r="D43" s="297">
        <v>1</v>
      </c>
      <c r="E43" s="303">
        <v>9</v>
      </c>
      <c r="F43" s="340" t="str">
        <f t="shared" si="0"/>
        <v/>
      </c>
      <c r="H43" s="292" t="e">
        <f>'Basic Calculator'!$AP$8</f>
        <v>#VALUE!</v>
      </c>
    </row>
    <row r="44" spans="1:8" x14ac:dyDescent="0.25">
      <c r="A44" s="340">
        <f>IF('Basic Calculator'!$J$12&lt;&gt;"",IF(AND(H44&gt;=B44,H44&lt;=C44),1,0),0)</f>
        <v>0</v>
      </c>
      <c r="B44" s="297">
        <f t="shared" si="1"/>
        <v>227</v>
      </c>
      <c r="C44" s="300">
        <v>232</v>
      </c>
      <c r="D44" s="297">
        <v>1</v>
      </c>
      <c r="E44" s="303">
        <v>10</v>
      </c>
      <c r="F44" s="340" t="str">
        <f t="shared" si="0"/>
        <v/>
      </c>
      <c r="H44" s="292" t="e">
        <f>'Basic Calculator'!$AP$8</f>
        <v>#VALUE!</v>
      </c>
    </row>
    <row r="45" spans="1:8" x14ac:dyDescent="0.25">
      <c r="A45" s="340">
        <f>IF('Basic Calculator'!$J$12&lt;&gt;"",IF(AND(H45&gt;=B45,H45&lt;=C45),1,0),0)</f>
        <v>0</v>
      </c>
      <c r="B45" s="297">
        <f t="shared" si="1"/>
        <v>233</v>
      </c>
      <c r="C45" s="300">
        <v>238</v>
      </c>
      <c r="D45" s="297">
        <v>1</v>
      </c>
      <c r="E45" s="303">
        <v>11</v>
      </c>
      <c r="F45" s="340" t="str">
        <f t="shared" si="0"/>
        <v/>
      </c>
      <c r="H45" s="292" t="e">
        <f>'Basic Calculator'!$AP$8</f>
        <v>#VALUE!</v>
      </c>
    </row>
    <row r="46" spans="1:8" x14ac:dyDescent="0.25">
      <c r="A46" s="340">
        <f>IF('Basic Calculator'!$J$12&lt;&gt;"",IF(AND(H46&gt;=B46,H46&lt;=C46),1,0),0)</f>
        <v>0</v>
      </c>
      <c r="B46" s="297">
        <f t="shared" si="1"/>
        <v>239</v>
      </c>
      <c r="C46" s="300">
        <v>244</v>
      </c>
      <c r="D46" s="297">
        <v>1</v>
      </c>
      <c r="E46" s="303">
        <v>12</v>
      </c>
      <c r="F46" s="340" t="str">
        <f t="shared" si="0"/>
        <v/>
      </c>
      <c r="H46" s="292" t="e">
        <f>'Basic Calculator'!$AP$8</f>
        <v>#VALUE!</v>
      </c>
    </row>
    <row r="47" spans="1:8" x14ac:dyDescent="0.25">
      <c r="A47" s="340">
        <f>IF('Basic Calculator'!$J$12&lt;&gt;"",IF(AND(H47&gt;=B47,H47&lt;=C47),1,0),0)</f>
        <v>0</v>
      </c>
      <c r="B47" s="297">
        <f t="shared" si="1"/>
        <v>245</v>
      </c>
      <c r="C47" s="300">
        <v>249</v>
      </c>
      <c r="D47" s="297">
        <v>1</v>
      </c>
      <c r="E47" s="303">
        <v>13</v>
      </c>
      <c r="F47" s="340" t="str">
        <f t="shared" si="0"/>
        <v/>
      </c>
      <c r="H47" s="292" t="e">
        <f>'Basic Calculator'!$AP$8</f>
        <v>#VALUE!</v>
      </c>
    </row>
    <row r="48" spans="1:8" x14ac:dyDescent="0.25">
      <c r="A48" s="340">
        <f>IF('Basic Calculator'!$J$12&lt;&gt;"",IF(AND(H48&gt;=B48,H48&lt;=C48),1,0),0)</f>
        <v>0</v>
      </c>
      <c r="B48" s="297">
        <f t="shared" si="1"/>
        <v>250</v>
      </c>
      <c r="C48" s="300">
        <v>255</v>
      </c>
      <c r="D48" s="297">
        <v>1</v>
      </c>
      <c r="E48" s="303">
        <v>14</v>
      </c>
      <c r="F48" s="340" t="str">
        <f t="shared" si="0"/>
        <v/>
      </c>
      <c r="H48" s="292" t="e">
        <f>'Basic Calculator'!$AP$8</f>
        <v>#VALUE!</v>
      </c>
    </row>
    <row r="49" spans="1:8" x14ac:dyDescent="0.25">
      <c r="A49" s="340">
        <f>IF('Basic Calculator'!$J$12&lt;&gt;"",IF(AND(H49&gt;=B49,H49&lt;=C49),1,0),0)</f>
        <v>0</v>
      </c>
      <c r="B49" s="297">
        <f t="shared" si="1"/>
        <v>256</v>
      </c>
      <c r="C49" s="300">
        <v>261</v>
      </c>
      <c r="D49" s="297">
        <v>1</v>
      </c>
      <c r="E49" s="303">
        <v>15</v>
      </c>
      <c r="F49" s="340" t="str">
        <f t="shared" si="0"/>
        <v/>
      </c>
      <c r="H49" s="292" t="e">
        <f>'Basic Calculator'!$AP$8</f>
        <v>#VALUE!</v>
      </c>
    </row>
    <row r="50" spans="1:8" x14ac:dyDescent="0.25">
      <c r="A50" s="340">
        <f>IF('Basic Calculator'!$J$12&lt;&gt;"",IF(AND(H50&gt;=B50,H50&lt;=C50),1,0),0)</f>
        <v>0</v>
      </c>
      <c r="B50" s="297">
        <f t="shared" si="1"/>
        <v>262</v>
      </c>
      <c r="C50" s="300">
        <v>267</v>
      </c>
      <c r="D50" s="297">
        <v>1</v>
      </c>
      <c r="E50" s="303">
        <v>16</v>
      </c>
      <c r="F50" s="340" t="str">
        <f t="shared" si="0"/>
        <v/>
      </c>
      <c r="H50" s="292" t="e">
        <f>'Basic Calculator'!$AP$8</f>
        <v>#VALUE!</v>
      </c>
    </row>
    <row r="51" spans="1:8" x14ac:dyDescent="0.25">
      <c r="A51" s="340">
        <f>IF('Basic Calculator'!$J$12&lt;&gt;"",IF(AND(H51&gt;=B51,H51&lt;=C51),1,0),0)</f>
        <v>0</v>
      </c>
      <c r="B51" s="297">
        <f t="shared" si="1"/>
        <v>268</v>
      </c>
      <c r="C51" s="300">
        <v>273</v>
      </c>
      <c r="D51" s="297">
        <v>1</v>
      </c>
      <c r="E51" s="303">
        <v>17</v>
      </c>
      <c r="F51" s="340" t="str">
        <f t="shared" si="0"/>
        <v/>
      </c>
      <c r="H51" s="292" t="e">
        <f>'Basic Calculator'!$AP$8</f>
        <v>#VALUE!</v>
      </c>
    </row>
    <row r="52" spans="1:8" x14ac:dyDescent="0.25">
      <c r="A52" s="340">
        <f>IF('Basic Calculator'!$J$12&lt;&gt;"",IF(AND(H52&gt;=B52,H52&lt;=C52),1,0),0)</f>
        <v>0</v>
      </c>
      <c r="B52" s="297">
        <f t="shared" si="1"/>
        <v>274</v>
      </c>
      <c r="C52" s="300">
        <v>278</v>
      </c>
      <c r="D52" s="297">
        <v>1</v>
      </c>
      <c r="E52" s="303">
        <v>18</v>
      </c>
      <c r="F52" s="340" t="str">
        <f t="shared" si="0"/>
        <v/>
      </c>
      <c r="H52" s="292" t="e">
        <f>'Basic Calculator'!$AP$8</f>
        <v>#VALUE!</v>
      </c>
    </row>
    <row r="53" spans="1:8" x14ac:dyDescent="0.25">
      <c r="A53" s="340">
        <f>IF('Basic Calculator'!$J$12&lt;&gt;"",IF(AND(H53&gt;=B53,H53&lt;=C53),1,0),0)</f>
        <v>0</v>
      </c>
      <c r="B53" s="297">
        <f t="shared" si="1"/>
        <v>279</v>
      </c>
      <c r="C53" s="300">
        <v>284</v>
      </c>
      <c r="D53" s="297">
        <v>1</v>
      </c>
      <c r="E53" s="303">
        <v>19</v>
      </c>
      <c r="F53" s="340" t="str">
        <f t="shared" si="0"/>
        <v/>
      </c>
      <c r="H53" s="292" t="e">
        <f>'Basic Calculator'!$AP$8</f>
        <v>#VALUE!</v>
      </c>
    </row>
    <row r="54" spans="1:8" x14ac:dyDescent="0.25">
      <c r="A54" s="340">
        <f>IF('Basic Calculator'!$J$12&lt;&gt;"",IF(AND(H54&gt;=B54,H54&lt;=C54),1,0),0)</f>
        <v>0</v>
      </c>
      <c r="B54" s="297">
        <f t="shared" si="1"/>
        <v>285</v>
      </c>
      <c r="C54" s="300">
        <v>290</v>
      </c>
      <c r="D54" s="297">
        <v>1</v>
      </c>
      <c r="E54" s="303">
        <v>20</v>
      </c>
      <c r="F54" s="340" t="str">
        <f t="shared" si="0"/>
        <v/>
      </c>
      <c r="H54" s="292" t="e">
        <f>'Basic Calculator'!$AP$8</f>
        <v>#VALUE!</v>
      </c>
    </row>
    <row r="55" spans="1:8" x14ac:dyDescent="0.25">
      <c r="A55" s="340">
        <f>IF('Basic Calculator'!$J$12&lt;&gt;"",IF(AND(H55&gt;=B55,H55&lt;=C55),1,0),0)</f>
        <v>0</v>
      </c>
      <c r="B55" s="297">
        <f t="shared" si="1"/>
        <v>291</v>
      </c>
      <c r="C55" s="300">
        <v>296</v>
      </c>
      <c r="D55" s="297">
        <v>1</v>
      </c>
      <c r="E55" s="303">
        <v>21</v>
      </c>
      <c r="F55" s="340" t="str">
        <f t="shared" si="0"/>
        <v/>
      </c>
      <c r="H55" s="292" t="e">
        <f>'Basic Calculator'!$AP$8</f>
        <v>#VALUE!</v>
      </c>
    </row>
    <row r="56" spans="1:8" x14ac:dyDescent="0.25">
      <c r="A56" s="340">
        <f>IF('Basic Calculator'!$J$12&lt;&gt;"",IF(AND(H56&gt;=B56,H56&lt;=C56),1,0),0)</f>
        <v>0</v>
      </c>
      <c r="B56" s="297">
        <f t="shared" si="1"/>
        <v>297</v>
      </c>
      <c r="C56" s="300">
        <v>302</v>
      </c>
      <c r="D56" s="297">
        <v>1</v>
      </c>
      <c r="E56" s="303">
        <v>22</v>
      </c>
      <c r="F56" s="340" t="str">
        <f t="shared" si="0"/>
        <v/>
      </c>
      <c r="H56" s="292" t="e">
        <f>'Basic Calculator'!$AP$8</f>
        <v>#VALUE!</v>
      </c>
    </row>
    <row r="57" spans="1:8" x14ac:dyDescent="0.25">
      <c r="A57" s="340">
        <f>IF('Basic Calculator'!$J$12&lt;&gt;"",IF(AND(H57&gt;=B57,H57&lt;=C57),1,0),0)</f>
        <v>0</v>
      </c>
      <c r="B57" s="297">
        <f t="shared" si="1"/>
        <v>303</v>
      </c>
      <c r="C57" s="300">
        <v>307</v>
      </c>
      <c r="D57" s="297">
        <v>1</v>
      </c>
      <c r="E57" s="303">
        <v>23</v>
      </c>
      <c r="F57" s="340" t="str">
        <f t="shared" si="0"/>
        <v/>
      </c>
      <c r="H57" s="292" t="e">
        <f>'Basic Calculator'!$AP$8</f>
        <v>#VALUE!</v>
      </c>
    </row>
    <row r="58" spans="1:8" x14ac:dyDescent="0.25">
      <c r="A58" s="340">
        <f>IF('Basic Calculator'!$J$12&lt;&gt;"",IF(AND(H58&gt;=B58,H58&lt;=C58),1,0),0)</f>
        <v>0</v>
      </c>
      <c r="B58" s="297">
        <f t="shared" si="1"/>
        <v>308</v>
      </c>
      <c r="C58" s="300">
        <v>313</v>
      </c>
      <c r="D58" s="297">
        <v>1</v>
      </c>
      <c r="E58" s="303">
        <v>24</v>
      </c>
      <c r="F58" s="340" t="str">
        <f t="shared" si="0"/>
        <v/>
      </c>
      <c r="H58" s="292" t="e">
        <f>'Basic Calculator'!$AP$8</f>
        <v>#VALUE!</v>
      </c>
    </row>
    <row r="59" spans="1:8" x14ac:dyDescent="0.25">
      <c r="A59" s="340">
        <f>IF('Basic Calculator'!$J$12&lt;&gt;"",IF(AND(H59&gt;=B59,H59&lt;=C59),1,0),0)</f>
        <v>0</v>
      </c>
      <c r="B59" s="297">
        <f t="shared" si="1"/>
        <v>314</v>
      </c>
      <c r="C59" s="300">
        <v>319</v>
      </c>
      <c r="D59" s="297">
        <v>1</v>
      </c>
      <c r="E59" s="303">
        <v>25</v>
      </c>
      <c r="F59" s="340" t="str">
        <f t="shared" si="0"/>
        <v/>
      </c>
      <c r="H59" s="292" t="e">
        <f>'Basic Calculator'!$AP$8</f>
        <v>#VALUE!</v>
      </c>
    </row>
    <row r="60" spans="1:8" x14ac:dyDescent="0.25">
      <c r="A60" s="340">
        <f>IF('Basic Calculator'!$J$12&lt;&gt;"",IF(AND(H60&gt;=B60,H60&lt;=C60),1,0),0)</f>
        <v>0</v>
      </c>
      <c r="B60" s="297">
        <f t="shared" si="1"/>
        <v>320</v>
      </c>
      <c r="C60" s="300">
        <v>325</v>
      </c>
      <c r="D60" s="297">
        <v>1</v>
      </c>
      <c r="E60" s="303">
        <v>26</v>
      </c>
      <c r="F60" s="340" t="str">
        <f t="shared" si="0"/>
        <v/>
      </c>
      <c r="H60" s="292" t="e">
        <f>'Basic Calculator'!$AP$8</f>
        <v>#VALUE!</v>
      </c>
    </row>
    <row r="61" spans="1:8" x14ac:dyDescent="0.25">
      <c r="A61" s="340">
        <f>IF('Basic Calculator'!$J$12&lt;&gt;"",IF(AND(H61&gt;=B61,H61&lt;=C61),1,0),0)</f>
        <v>0</v>
      </c>
      <c r="B61" s="297">
        <f t="shared" si="1"/>
        <v>326</v>
      </c>
      <c r="C61" s="300">
        <v>331</v>
      </c>
      <c r="D61" s="297">
        <v>1</v>
      </c>
      <c r="E61" s="303">
        <v>27</v>
      </c>
      <c r="F61" s="340" t="str">
        <f t="shared" si="0"/>
        <v/>
      </c>
      <c r="H61" s="292" t="e">
        <f>'Basic Calculator'!$AP$8</f>
        <v>#VALUE!</v>
      </c>
    </row>
    <row r="62" spans="1:8" x14ac:dyDescent="0.25">
      <c r="A62" s="340">
        <f>IF('Basic Calculator'!$J$12&lt;&gt;"",IF(AND(H62&gt;=B62,H62&lt;=C62),1,0),0)</f>
        <v>0</v>
      </c>
      <c r="B62" s="297">
        <f t="shared" si="1"/>
        <v>332</v>
      </c>
      <c r="C62" s="300">
        <v>336</v>
      </c>
      <c r="D62" s="297">
        <v>1</v>
      </c>
      <c r="E62" s="303">
        <v>28</v>
      </c>
      <c r="F62" s="340" t="str">
        <f t="shared" si="0"/>
        <v/>
      </c>
      <c r="H62" s="292" t="e">
        <f>'Basic Calculator'!$AP$8</f>
        <v>#VALUE!</v>
      </c>
    </row>
    <row r="63" spans="1:8" x14ac:dyDescent="0.25">
      <c r="A63" s="340">
        <f>IF('Basic Calculator'!$J$12&lt;&gt;"",IF(AND(H63&gt;=B63,H63&lt;=C63),1,0),0)</f>
        <v>0</v>
      </c>
      <c r="B63" s="297">
        <f t="shared" si="1"/>
        <v>337</v>
      </c>
      <c r="C63" s="300">
        <v>342</v>
      </c>
      <c r="D63" s="297">
        <v>1</v>
      </c>
      <c r="E63" s="303">
        <v>29</v>
      </c>
      <c r="F63" s="340" t="str">
        <f t="shared" si="0"/>
        <v/>
      </c>
      <c r="H63" s="292" t="e">
        <f>'Basic Calculator'!$AP$8</f>
        <v>#VALUE!</v>
      </c>
    </row>
    <row r="64" spans="1:8" x14ac:dyDescent="0.25">
      <c r="A64" s="340">
        <f>IF('Basic Calculator'!$J$12&lt;&gt;"",IF(AND(H64&gt;=B64,H64&lt;=C64),1,0),0)</f>
        <v>0</v>
      </c>
      <c r="B64" s="297">
        <f t="shared" si="1"/>
        <v>343</v>
      </c>
      <c r="C64" s="300">
        <v>348</v>
      </c>
      <c r="D64" s="297">
        <v>2</v>
      </c>
      <c r="E64" s="303">
        <v>0</v>
      </c>
      <c r="F64" s="340" t="str">
        <f t="shared" si="0"/>
        <v/>
      </c>
      <c r="H64" s="292" t="e">
        <f>'Basic Calculator'!$AP$8</f>
        <v>#VALUE!</v>
      </c>
    </row>
    <row r="65" spans="1:8" x14ac:dyDescent="0.25">
      <c r="A65" s="340">
        <f>IF('Basic Calculator'!$J$12&lt;&gt;"",IF(AND(H65&gt;=B65,H65&lt;=C65),1,0),0)</f>
        <v>0</v>
      </c>
      <c r="B65" s="297">
        <f t="shared" si="1"/>
        <v>349</v>
      </c>
      <c r="C65" s="300">
        <v>354</v>
      </c>
      <c r="D65" s="297">
        <v>2</v>
      </c>
      <c r="E65" s="303">
        <v>1</v>
      </c>
      <c r="F65" s="340" t="str">
        <f t="shared" si="0"/>
        <v/>
      </c>
      <c r="H65" s="292" t="e">
        <f>'Basic Calculator'!$AP$8</f>
        <v>#VALUE!</v>
      </c>
    </row>
    <row r="66" spans="1:8" x14ac:dyDescent="0.25">
      <c r="A66" s="340">
        <f>IF('Basic Calculator'!$J$12&lt;&gt;"",IF(AND(H66&gt;=B66,H66&lt;=C66),1,0),0)</f>
        <v>0</v>
      </c>
      <c r="B66" s="297">
        <f t="shared" si="1"/>
        <v>355</v>
      </c>
      <c r="C66" s="300">
        <v>360</v>
      </c>
      <c r="D66" s="297">
        <v>2</v>
      </c>
      <c r="E66" s="303">
        <v>2</v>
      </c>
      <c r="F66" s="340" t="str">
        <f t="shared" si="0"/>
        <v/>
      </c>
      <c r="H66" s="292" t="e">
        <f>'Basic Calculator'!$AP$8</f>
        <v>#VALUE!</v>
      </c>
    </row>
    <row r="67" spans="1:8" x14ac:dyDescent="0.25">
      <c r="A67" s="340">
        <f>IF('Basic Calculator'!$J$12&lt;&gt;"",IF(AND(H67&gt;=B67,H67&lt;=C67),1,0),0)</f>
        <v>0</v>
      </c>
      <c r="B67" s="297">
        <f t="shared" si="1"/>
        <v>361</v>
      </c>
      <c r="C67" s="300">
        <v>365</v>
      </c>
      <c r="D67" s="297">
        <v>2</v>
      </c>
      <c r="E67" s="303">
        <v>3</v>
      </c>
      <c r="F67" s="340" t="str">
        <f t="shared" si="0"/>
        <v/>
      </c>
      <c r="H67" s="292" t="e">
        <f>'Basic Calculator'!$AP$8</f>
        <v>#VALUE!</v>
      </c>
    </row>
    <row r="68" spans="1:8" x14ac:dyDescent="0.25">
      <c r="A68" s="340">
        <f>IF('Basic Calculator'!$J$12&lt;&gt;"",IF(AND(H68&gt;=B68,H68&lt;=C68),1,0),0)</f>
        <v>0</v>
      </c>
      <c r="B68" s="297">
        <f t="shared" si="1"/>
        <v>366</v>
      </c>
      <c r="C68" s="300">
        <v>371</v>
      </c>
      <c r="D68" s="297">
        <v>2</v>
      </c>
      <c r="E68" s="303">
        <v>4</v>
      </c>
      <c r="F68" s="340" t="str">
        <f t="shared" si="0"/>
        <v/>
      </c>
      <c r="H68" s="292" t="e">
        <f>'Basic Calculator'!$AP$8</f>
        <v>#VALUE!</v>
      </c>
    </row>
    <row r="69" spans="1:8" x14ac:dyDescent="0.25">
      <c r="A69" s="340">
        <f>IF('Basic Calculator'!$J$12&lt;&gt;"",IF(AND(H69&gt;=B69,H69&lt;=C69),1,0),0)</f>
        <v>0</v>
      </c>
      <c r="B69" s="297">
        <f t="shared" si="1"/>
        <v>372</v>
      </c>
      <c r="C69" s="300">
        <v>377</v>
      </c>
      <c r="D69" s="297">
        <v>2</v>
      </c>
      <c r="E69" s="303">
        <v>5</v>
      </c>
      <c r="F69" s="340" t="str">
        <f t="shared" ref="F69:F132" si="2">IF(A69=1,"&lt;---MATCH","")</f>
        <v/>
      </c>
      <c r="H69" s="292" t="e">
        <f>'Basic Calculator'!$AP$8</f>
        <v>#VALUE!</v>
      </c>
    </row>
    <row r="70" spans="1:8" x14ac:dyDescent="0.25">
      <c r="A70" s="340">
        <f>IF('Basic Calculator'!$J$12&lt;&gt;"",IF(AND(H70&gt;=B70,H70&lt;=C70),1,0),0)</f>
        <v>0</v>
      </c>
      <c r="B70" s="297">
        <f t="shared" si="1"/>
        <v>378</v>
      </c>
      <c r="C70" s="300">
        <v>383</v>
      </c>
      <c r="D70" s="297">
        <v>2</v>
      </c>
      <c r="E70" s="303">
        <v>6</v>
      </c>
      <c r="F70" s="340" t="str">
        <f t="shared" si="2"/>
        <v/>
      </c>
      <c r="H70" s="292" t="e">
        <f>'Basic Calculator'!$AP$8</f>
        <v>#VALUE!</v>
      </c>
    </row>
    <row r="71" spans="1:8" x14ac:dyDescent="0.25">
      <c r="A71" s="340">
        <f>IF('Basic Calculator'!$J$12&lt;&gt;"",IF(AND(H71&gt;=B71,H71&lt;=C71),1,0),0)</f>
        <v>0</v>
      </c>
      <c r="B71" s="297">
        <f t="shared" ref="B71:B134" si="3">C70+1</f>
        <v>384</v>
      </c>
      <c r="C71" s="300">
        <v>388</v>
      </c>
      <c r="D71" s="297">
        <v>2</v>
      </c>
      <c r="E71" s="303">
        <v>7</v>
      </c>
      <c r="F71" s="340" t="str">
        <f t="shared" si="2"/>
        <v/>
      </c>
      <c r="H71" s="292" t="e">
        <f>'Basic Calculator'!$AP$8</f>
        <v>#VALUE!</v>
      </c>
    </row>
    <row r="72" spans="1:8" x14ac:dyDescent="0.25">
      <c r="A72" s="340">
        <f>IF('Basic Calculator'!$J$12&lt;&gt;"",IF(AND(H72&gt;=B72,H72&lt;=C72),1,0),0)</f>
        <v>0</v>
      </c>
      <c r="B72" s="297">
        <f t="shared" si="3"/>
        <v>389</v>
      </c>
      <c r="C72" s="300">
        <v>394</v>
      </c>
      <c r="D72" s="297">
        <v>2</v>
      </c>
      <c r="E72" s="303">
        <v>8</v>
      </c>
      <c r="F72" s="340" t="str">
        <f t="shared" si="2"/>
        <v/>
      </c>
      <c r="H72" s="292" t="e">
        <f>'Basic Calculator'!$AP$8</f>
        <v>#VALUE!</v>
      </c>
    </row>
    <row r="73" spans="1:8" x14ac:dyDescent="0.25">
      <c r="A73" s="340">
        <f>IF('Basic Calculator'!$J$12&lt;&gt;"",IF(AND(H73&gt;=B73,H73&lt;=C73),1,0),0)</f>
        <v>0</v>
      </c>
      <c r="B73" s="297">
        <f t="shared" si="3"/>
        <v>395</v>
      </c>
      <c r="C73" s="300">
        <v>400</v>
      </c>
      <c r="D73" s="297">
        <v>2</v>
      </c>
      <c r="E73" s="303">
        <v>9</v>
      </c>
      <c r="F73" s="340" t="str">
        <f t="shared" si="2"/>
        <v/>
      </c>
      <c r="H73" s="292" t="e">
        <f>'Basic Calculator'!$AP$8</f>
        <v>#VALUE!</v>
      </c>
    </row>
    <row r="74" spans="1:8" x14ac:dyDescent="0.25">
      <c r="A74" s="340">
        <f>IF('Basic Calculator'!$J$12&lt;&gt;"",IF(AND(H74&gt;=B74,H74&lt;=C74),1,0),0)</f>
        <v>0</v>
      </c>
      <c r="B74" s="297">
        <f t="shared" si="3"/>
        <v>401</v>
      </c>
      <c r="C74" s="300">
        <v>406</v>
      </c>
      <c r="D74" s="297">
        <v>2</v>
      </c>
      <c r="E74" s="303">
        <v>10</v>
      </c>
      <c r="F74" s="340" t="str">
        <f t="shared" si="2"/>
        <v/>
      </c>
      <c r="H74" s="292" t="e">
        <f>'Basic Calculator'!$AP$8</f>
        <v>#VALUE!</v>
      </c>
    </row>
    <row r="75" spans="1:8" x14ac:dyDescent="0.25">
      <c r="A75" s="340">
        <f>IF('Basic Calculator'!$J$12&lt;&gt;"",IF(AND(H75&gt;=B75,H75&lt;=C75),1,0),0)</f>
        <v>0</v>
      </c>
      <c r="B75" s="297">
        <f t="shared" si="3"/>
        <v>407</v>
      </c>
      <c r="C75" s="300">
        <v>412</v>
      </c>
      <c r="D75" s="297">
        <v>2</v>
      </c>
      <c r="E75" s="303">
        <v>11</v>
      </c>
      <c r="F75" s="340" t="str">
        <f t="shared" si="2"/>
        <v/>
      </c>
      <c r="H75" s="292" t="e">
        <f>'Basic Calculator'!$AP$8</f>
        <v>#VALUE!</v>
      </c>
    </row>
    <row r="76" spans="1:8" x14ac:dyDescent="0.25">
      <c r="A76" s="340">
        <f>IF('Basic Calculator'!$J$12&lt;&gt;"",IF(AND(H76&gt;=B76,H76&lt;=C76),1,0),0)</f>
        <v>0</v>
      </c>
      <c r="B76" s="297">
        <f t="shared" si="3"/>
        <v>413</v>
      </c>
      <c r="C76" s="300">
        <v>417</v>
      </c>
      <c r="D76" s="297">
        <v>2</v>
      </c>
      <c r="E76" s="303">
        <v>12</v>
      </c>
      <c r="F76" s="340" t="str">
        <f t="shared" si="2"/>
        <v/>
      </c>
      <c r="H76" s="292" t="e">
        <f>'Basic Calculator'!$AP$8</f>
        <v>#VALUE!</v>
      </c>
    </row>
    <row r="77" spans="1:8" x14ac:dyDescent="0.25">
      <c r="A77" s="340">
        <f>IF('Basic Calculator'!$J$12&lt;&gt;"",IF(AND(H77&gt;=B77,H77&lt;=C77),1,0),0)</f>
        <v>0</v>
      </c>
      <c r="B77" s="297">
        <f t="shared" si="3"/>
        <v>418</v>
      </c>
      <c r="C77" s="300">
        <v>423</v>
      </c>
      <c r="D77" s="297">
        <v>2</v>
      </c>
      <c r="E77" s="303">
        <v>13</v>
      </c>
      <c r="F77" s="340" t="str">
        <f t="shared" si="2"/>
        <v/>
      </c>
      <c r="H77" s="292" t="e">
        <f>'Basic Calculator'!$AP$8</f>
        <v>#VALUE!</v>
      </c>
    </row>
    <row r="78" spans="1:8" x14ac:dyDescent="0.25">
      <c r="A78" s="340">
        <f>IF('Basic Calculator'!$J$12&lt;&gt;"",IF(AND(H78&gt;=B78,H78&lt;=C78),1,0),0)</f>
        <v>0</v>
      </c>
      <c r="B78" s="297">
        <f t="shared" si="3"/>
        <v>424</v>
      </c>
      <c r="C78" s="300">
        <v>429</v>
      </c>
      <c r="D78" s="297">
        <v>2</v>
      </c>
      <c r="E78" s="303">
        <v>14</v>
      </c>
      <c r="F78" s="340" t="str">
        <f t="shared" si="2"/>
        <v/>
      </c>
      <c r="H78" s="292" t="e">
        <f>'Basic Calculator'!$AP$8</f>
        <v>#VALUE!</v>
      </c>
    </row>
    <row r="79" spans="1:8" x14ac:dyDescent="0.25">
      <c r="A79" s="340">
        <f>IF('Basic Calculator'!$J$12&lt;&gt;"",IF(AND(H79&gt;=B79,H79&lt;=C79),1,0),0)</f>
        <v>0</v>
      </c>
      <c r="B79" s="297">
        <f t="shared" si="3"/>
        <v>430</v>
      </c>
      <c r="C79" s="300">
        <v>435</v>
      </c>
      <c r="D79" s="297">
        <v>2</v>
      </c>
      <c r="E79" s="303">
        <v>15</v>
      </c>
      <c r="F79" s="340" t="str">
        <f t="shared" si="2"/>
        <v/>
      </c>
      <c r="H79" s="292" t="e">
        <f>'Basic Calculator'!$AP$8</f>
        <v>#VALUE!</v>
      </c>
    </row>
    <row r="80" spans="1:8" x14ac:dyDescent="0.25">
      <c r="A80" s="340">
        <f>IF('Basic Calculator'!$J$12&lt;&gt;"",IF(AND(H80&gt;=B80,H80&lt;=C80),1,0),0)</f>
        <v>0</v>
      </c>
      <c r="B80" s="297">
        <f t="shared" si="3"/>
        <v>436</v>
      </c>
      <c r="C80" s="300">
        <v>441</v>
      </c>
      <c r="D80" s="297">
        <v>2</v>
      </c>
      <c r="E80" s="303">
        <v>16</v>
      </c>
      <c r="F80" s="340" t="str">
        <f t="shared" si="2"/>
        <v/>
      </c>
      <c r="H80" s="292" t="e">
        <f>'Basic Calculator'!$AP$8</f>
        <v>#VALUE!</v>
      </c>
    </row>
    <row r="81" spans="1:8" x14ac:dyDescent="0.25">
      <c r="A81" s="340">
        <f>IF('Basic Calculator'!$J$12&lt;&gt;"",IF(AND(H81&gt;=B81,H81&lt;=C81),1,0),0)</f>
        <v>0</v>
      </c>
      <c r="B81" s="297">
        <f t="shared" si="3"/>
        <v>442</v>
      </c>
      <c r="C81" s="300">
        <v>446</v>
      </c>
      <c r="D81" s="297">
        <v>2</v>
      </c>
      <c r="E81" s="303">
        <v>17</v>
      </c>
      <c r="F81" s="340" t="str">
        <f t="shared" si="2"/>
        <v/>
      </c>
      <c r="H81" s="292" t="e">
        <f>'Basic Calculator'!$AP$8</f>
        <v>#VALUE!</v>
      </c>
    </row>
    <row r="82" spans="1:8" x14ac:dyDescent="0.25">
      <c r="A82" s="340">
        <f>IF('Basic Calculator'!$J$12&lt;&gt;"",IF(AND(H82&gt;=B82,H82&lt;=C82),1,0),0)</f>
        <v>0</v>
      </c>
      <c r="B82" s="297">
        <f t="shared" si="3"/>
        <v>447</v>
      </c>
      <c r="C82" s="300">
        <v>452</v>
      </c>
      <c r="D82" s="297">
        <v>2</v>
      </c>
      <c r="E82" s="303">
        <v>18</v>
      </c>
      <c r="F82" s="340" t="str">
        <f t="shared" si="2"/>
        <v/>
      </c>
      <c r="H82" s="292" t="e">
        <f>'Basic Calculator'!$AP$8</f>
        <v>#VALUE!</v>
      </c>
    </row>
    <row r="83" spans="1:8" x14ac:dyDescent="0.25">
      <c r="A83" s="340">
        <f>IF('Basic Calculator'!$J$12&lt;&gt;"",IF(AND(H83&gt;=B83,H83&lt;=C83),1,0),0)</f>
        <v>0</v>
      </c>
      <c r="B83" s="297">
        <f t="shared" si="3"/>
        <v>453</v>
      </c>
      <c r="C83" s="300">
        <v>458</v>
      </c>
      <c r="D83" s="297">
        <v>2</v>
      </c>
      <c r="E83" s="303">
        <v>19</v>
      </c>
      <c r="F83" s="340" t="str">
        <f t="shared" si="2"/>
        <v/>
      </c>
      <c r="H83" s="292" t="e">
        <f>'Basic Calculator'!$AP$8</f>
        <v>#VALUE!</v>
      </c>
    </row>
    <row r="84" spans="1:8" x14ac:dyDescent="0.25">
      <c r="A84" s="340">
        <f>IF('Basic Calculator'!$J$12&lt;&gt;"",IF(AND(H84&gt;=B84,H84&lt;=C84),1,0),0)</f>
        <v>0</v>
      </c>
      <c r="B84" s="297">
        <f t="shared" si="3"/>
        <v>459</v>
      </c>
      <c r="C84" s="300">
        <v>464</v>
      </c>
      <c r="D84" s="297">
        <v>2</v>
      </c>
      <c r="E84" s="303">
        <v>20</v>
      </c>
      <c r="F84" s="340" t="str">
        <f t="shared" si="2"/>
        <v/>
      </c>
      <c r="H84" s="292" t="e">
        <f>'Basic Calculator'!$AP$8</f>
        <v>#VALUE!</v>
      </c>
    </row>
    <row r="85" spans="1:8" x14ac:dyDescent="0.25">
      <c r="A85" s="340">
        <f>IF('Basic Calculator'!$J$12&lt;&gt;"",IF(AND(H85&gt;=B85,H85&lt;=C85),1,0),0)</f>
        <v>0</v>
      </c>
      <c r="B85" s="297">
        <f t="shared" si="3"/>
        <v>465</v>
      </c>
      <c r="C85" s="300">
        <v>470</v>
      </c>
      <c r="D85" s="297">
        <v>2</v>
      </c>
      <c r="E85" s="303">
        <v>21</v>
      </c>
      <c r="F85" s="340" t="str">
        <f t="shared" si="2"/>
        <v/>
      </c>
      <c r="H85" s="292" t="e">
        <f>'Basic Calculator'!$AP$8</f>
        <v>#VALUE!</v>
      </c>
    </row>
    <row r="86" spans="1:8" x14ac:dyDescent="0.25">
      <c r="A86" s="340">
        <f>IF('Basic Calculator'!$J$12&lt;&gt;"",IF(AND(H86&gt;=B86,H86&lt;=C86),1,0),0)</f>
        <v>0</v>
      </c>
      <c r="B86" s="297">
        <f t="shared" si="3"/>
        <v>471</v>
      </c>
      <c r="C86" s="300">
        <v>475</v>
      </c>
      <c r="D86" s="297">
        <v>2</v>
      </c>
      <c r="E86" s="303">
        <v>22</v>
      </c>
      <c r="F86" s="340" t="str">
        <f t="shared" si="2"/>
        <v/>
      </c>
      <c r="H86" s="292" t="e">
        <f>'Basic Calculator'!$AP$8</f>
        <v>#VALUE!</v>
      </c>
    </row>
    <row r="87" spans="1:8" x14ac:dyDescent="0.25">
      <c r="A87" s="340">
        <f>IF('Basic Calculator'!$J$12&lt;&gt;"",IF(AND(H87&gt;=B87,H87&lt;=C87),1,0),0)</f>
        <v>0</v>
      </c>
      <c r="B87" s="297">
        <f t="shared" si="3"/>
        <v>476</v>
      </c>
      <c r="C87" s="300">
        <v>481</v>
      </c>
      <c r="D87" s="297">
        <v>2</v>
      </c>
      <c r="E87" s="303">
        <v>23</v>
      </c>
      <c r="F87" s="340" t="str">
        <f t="shared" si="2"/>
        <v/>
      </c>
      <c r="H87" s="292" t="e">
        <f>'Basic Calculator'!$AP$8</f>
        <v>#VALUE!</v>
      </c>
    </row>
    <row r="88" spans="1:8" x14ac:dyDescent="0.25">
      <c r="A88" s="340">
        <f>IF('Basic Calculator'!$J$12&lt;&gt;"",IF(AND(H88&gt;=B88,H88&lt;=C88),1,0),0)</f>
        <v>0</v>
      </c>
      <c r="B88" s="297">
        <f t="shared" si="3"/>
        <v>482</v>
      </c>
      <c r="C88" s="300">
        <v>487</v>
      </c>
      <c r="D88" s="297">
        <v>2</v>
      </c>
      <c r="E88" s="303">
        <v>24</v>
      </c>
      <c r="F88" s="340" t="str">
        <f t="shared" si="2"/>
        <v/>
      </c>
      <c r="H88" s="292" t="e">
        <f>'Basic Calculator'!$AP$8</f>
        <v>#VALUE!</v>
      </c>
    </row>
    <row r="89" spans="1:8" x14ac:dyDescent="0.25">
      <c r="A89" s="340">
        <f>IF('Basic Calculator'!$J$12&lt;&gt;"",IF(AND(H89&gt;=B89,H89&lt;=C89),1,0),0)</f>
        <v>0</v>
      </c>
      <c r="B89" s="297">
        <f t="shared" si="3"/>
        <v>488</v>
      </c>
      <c r="C89" s="300">
        <v>493</v>
      </c>
      <c r="D89" s="297">
        <v>2</v>
      </c>
      <c r="E89" s="303">
        <v>25</v>
      </c>
      <c r="F89" s="340" t="str">
        <f t="shared" si="2"/>
        <v/>
      </c>
      <c r="H89" s="292" t="e">
        <f>'Basic Calculator'!$AP$8</f>
        <v>#VALUE!</v>
      </c>
    </row>
    <row r="90" spans="1:8" x14ac:dyDescent="0.25">
      <c r="A90" s="340">
        <f>IF('Basic Calculator'!$J$12&lt;&gt;"",IF(AND(H90&gt;=B90,H90&lt;=C90),1,0),0)</f>
        <v>0</v>
      </c>
      <c r="B90" s="297">
        <f t="shared" si="3"/>
        <v>494</v>
      </c>
      <c r="C90" s="300">
        <v>499</v>
      </c>
      <c r="D90" s="297">
        <v>2</v>
      </c>
      <c r="E90" s="303">
        <v>26</v>
      </c>
      <c r="F90" s="340" t="str">
        <f t="shared" si="2"/>
        <v/>
      </c>
      <c r="H90" s="292" t="e">
        <f>'Basic Calculator'!$AP$8</f>
        <v>#VALUE!</v>
      </c>
    </row>
    <row r="91" spans="1:8" x14ac:dyDescent="0.25">
      <c r="A91" s="340">
        <f>IF('Basic Calculator'!$J$12&lt;&gt;"",IF(AND(H91&gt;=B91,H91&lt;=C91),1,0),0)</f>
        <v>0</v>
      </c>
      <c r="B91" s="297">
        <f t="shared" si="3"/>
        <v>500</v>
      </c>
      <c r="C91" s="300">
        <v>504</v>
      </c>
      <c r="D91" s="297">
        <v>2</v>
      </c>
      <c r="E91" s="303">
        <v>27</v>
      </c>
      <c r="F91" s="340" t="str">
        <f t="shared" si="2"/>
        <v/>
      </c>
      <c r="H91" s="292" t="e">
        <f>'Basic Calculator'!$AP$8</f>
        <v>#VALUE!</v>
      </c>
    </row>
    <row r="92" spans="1:8" x14ac:dyDescent="0.25">
      <c r="A92" s="340">
        <f>IF('Basic Calculator'!$J$12&lt;&gt;"",IF(AND(H92&gt;=B92,H92&lt;=C92),1,0),0)</f>
        <v>0</v>
      </c>
      <c r="B92" s="297">
        <f t="shared" si="3"/>
        <v>505</v>
      </c>
      <c r="C92" s="300">
        <v>510</v>
      </c>
      <c r="D92" s="297">
        <v>2</v>
      </c>
      <c r="E92" s="303">
        <v>28</v>
      </c>
      <c r="F92" s="340" t="str">
        <f t="shared" si="2"/>
        <v/>
      </c>
      <c r="H92" s="292" t="e">
        <f>'Basic Calculator'!$AP$8</f>
        <v>#VALUE!</v>
      </c>
    </row>
    <row r="93" spans="1:8" x14ac:dyDescent="0.25">
      <c r="A93" s="340">
        <f>IF('Basic Calculator'!$J$12&lt;&gt;"",IF(AND(H93&gt;=B93,H93&lt;=C93),1,0),0)</f>
        <v>0</v>
      </c>
      <c r="B93" s="297">
        <f t="shared" si="3"/>
        <v>511</v>
      </c>
      <c r="C93" s="300">
        <v>516</v>
      </c>
      <c r="D93" s="297">
        <v>2</v>
      </c>
      <c r="E93" s="303">
        <v>29</v>
      </c>
      <c r="F93" s="340" t="str">
        <f t="shared" si="2"/>
        <v/>
      </c>
      <c r="H93" s="292" t="e">
        <f>'Basic Calculator'!$AP$8</f>
        <v>#VALUE!</v>
      </c>
    </row>
    <row r="94" spans="1:8" x14ac:dyDescent="0.25">
      <c r="A94" s="340">
        <f>IF('Basic Calculator'!$J$12&lt;&gt;"",IF(AND(H94&gt;=B94,H94&lt;=C94),1,0),0)</f>
        <v>0</v>
      </c>
      <c r="B94" s="297">
        <f t="shared" si="3"/>
        <v>517</v>
      </c>
      <c r="C94" s="300">
        <v>522</v>
      </c>
      <c r="D94" s="297">
        <v>3</v>
      </c>
      <c r="E94" s="303">
        <v>0</v>
      </c>
      <c r="F94" s="340" t="str">
        <f t="shared" si="2"/>
        <v/>
      </c>
      <c r="H94" s="292" t="e">
        <f>'Basic Calculator'!$AP$8</f>
        <v>#VALUE!</v>
      </c>
    </row>
    <row r="95" spans="1:8" x14ac:dyDescent="0.25">
      <c r="A95" s="340">
        <f>IF('Basic Calculator'!$J$12&lt;&gt;"",IF(AND(H95&gt;=B95,H95&lt;=C95),1,0),0)</f>
        <v>0</v>
      </c>
      <c r="B95" s="297">
        <f t="shared" si="3"/>
        <v>523</v>
      </c>
      <c r="C95" s="300">
        <v>528</v>
      </c>
      <c r="D95" s="297">
        <v>3</v>
      </c>
      <c r="E95" s="303">
        <v>1</v>
      </c>
      <c r="F95" s="340" t="str">
        <f t="shared" si="2"/>
        <v/>
      </c>
      <c r="H95" s="292" t="e">
        <f>'Basic Calculator'!$AP$8</f>
        <v>#VALUE!</v>
      </c>
    </row>
    <row r="96" spans="1:8" x14ac:dyDescent="0.25">
      <c r="A96" s="340">
        <f>IF('Basic Calculator'!$J$12&lt;&gt;"",IF(AND(H96&gt;=B96,H96&lt;=C96),1,0),0)</f>
        <v>0</v>
      </c>
      <c r="B96" s="297">
        <f t="shared" si="3"/>
        <v>529</v>
      </c>
      <c r="C96" s="300">
        <v>533</v>
      </c>
      <c r="D96" s="297">
        <v>3</v>
      </c>
      <c r="E96" s="303">
        <v>2</v>
      </c>
      <c r="F96" s="340" t="str">
        <f t="shared" si="2"/>
        <v/>
      </c>
      <c r="H96" s="292" t="e">
        <f>'Basic Calculator'!$AP$8</f>
        <v>#VALUE!</v>
      </c>
    </row>
    <row r="97" spans="1:8" x14ac:dyDescent="0.25">
      <c r="A97" s="340">
        <f>IF('Basic Calculator'!$J$12&lt;&gt;"",IF(AND(H97&gt;=B97,H97&lt;=C97),1,0),0)</f>
        <v>0</v>
      </c>
      <c r="B97" s="297">
        <f t="shared" si="3"/>
        <v>534</v>
      </c>
      <c r="C97" s="300">
        <v>539</v>
      </c>
      <c r="D97" s="297">
        <v>3</v>
      </c>
      <c r="E97" s="303">
        <v>3</v>
      </c>
      <c r="F97" s="340" t="str">
        <f t="shared" si="2"/>
        <v/>
      </c>
      <c r="H97" s="292" t="e">
        <f>'Basic Calculator'!$AP$8</f>
        <v>#VALUE!</v>
      </c>
    </row>
    <row r="98" spans="1:8" x14ac:dyDescent="0.25">
      <c r="A98" s="340">
        <f>IF('Basic Calculator'!$J$12&lt;&gt;"",IF(AND(H98&gt;=B98,H98&lt;=C98),1,0),0)</f>
        <v>0</v>
      </c>
      <c r="B98" s="297">
        <f t="shared" si="3"/>
        <v>540</v>
      </c>
      <c r="C98" s="300">
        <v>545</v>
      </c>
      <c r="D98" s="297">
        <v>3</v>
      </c>
      <c r="E98" s="303">
        <v>4</v>
      </c>
      <c r="F98" s="340" t="str">
        <f t="shared" si="2"/>
        <v/>
      </c>
      <c r="H98" s="292" t="e">
        <f>'Basic Calculator'!$AP$8</f>
        <v>#VALUE!</v>
      </c>
    </row>
    <row r="99" spans="1:8" x14ac:dyDescent="0.25">
      <c r="A99" s="340">
        <f>IF('Basic Calculator'!$J$12&lt;&gt;"",IF(AND(H99&gt;=B99,H99&lt;=C99),1,0),0)</f>
        <v>0</v>
      </c>
      <c r="B99" s="297">
        <f t="shared" si="3"/>
        <v>546</v>
      </c>
      <c r="C99" s="300">
        <v>551</v>
      </c>
      <c r="D99" s="297">
        <v>3</v>
      </c>
      <c r="E99" s="303">
        <v>5</v>
      </c>
      <c r="F99" s="340" t="str">
        <f t="shared" si="2"/>
        <v/>
      </c>
      <c r="H99" s="292" t="e">
        <f>'Basic Calculator'!$AP$8</f>
        <v>#VALUE!</v>
      </c>
    </row>
    <row r="100" spans="1:8" x14ac:dyDescent="0.25">
      <c r="A100" s="340">
        <f>IF('Basic Calculator'!$J$12&lt;&gt;"",IF(AND(H100&gt;=B100,H100&lt;=C100),1,0),0)</f>
        <v>0</v>
      </c>
      <c r="B100" s="297">
        <f t="shared" si="3"/>
        <v>552</v>
      </c>
      <c r="C100" s="300">
        <v>557</v>
      </c>
      <c r="D100" s="297">
        <v>3</v>
      </c>
      <c r="E100" s="303">
        <v>6</v>
      </c>
      <c r="F100" s="340" t="str">
        <f t="shared" si="2"/>
        <v/>
      </c>
      <c r="H100" s="292" t="e">
        <f>'Basic Calculator'!$AP$8</f>
        <v>#VALUE!</v>
      </c>
    </row>
    <row r="101" spans="1:8" x14ac:dyDescent="0.25">
      <c r="A101" s="340">
        <f>IF('Basic Calculator'!$J$12&lt;&gt;"",IF(AND(H101&gt;=B101,H101&lt;=C101),1,0),0)</f>
        <v>0</v>
      </c>
      <c r="B101" s="297">
        <f t="shared" si="3"/>
        <v>558</v>
      </c>
      <c r="C101" s="300">
        <v>562</v>
      </c>
      <c r="D101" s="297">
        <v>3</v>
      </c>
      <c r="E101" s="303">
        <v>7</v>
      </c>
      <c r="F101" s="340" t="str">
        <f t="shared" si="2"/>
        <v/>
      </c>
      <c r="H101" s="292" t="e">
        <f>'Basic Calculator'!$AP$8</f>
        <v>#VALUE!</v>
      </c>
    </row>
    <row r="102" spans="1:8" x14ac:dyDescent="0.25">
      <c r="A102" s="340">
        <f>IF('Basic Calculator'!$J$12&lt;&gt;"",IF(AND(H102&gt;=B102,H102&lt;=C102),1,0),0)</f>
        <v>0</v>
      </c>
      <c r="B102" s="297">
        <f t="shared" si="3"/>
        <v>563</v>
      </c>
      <c r="C102" s="300">
        <v>568</v>
      </c>
      <c r="D102" s="297">
        <v>3</v>
      </c>
      <c r="E102" s="303">
        <v>8</v>
      </c>
      <c r="F102" s="340" t="str">
        <f t="shared" si="2"/>
        <v/>
      </c>
      <c r="H102" s="292" t="e">
        <f>'Basic Calculator'!$AP$8</f>
        <v>#VALUE!</v>
      </c>
    </row>
    <row r="103" spans="1:8" x14ac:dyDescent="0.25">
      <c r="A103" s="340">
        <f>IF('Basic Calculator'!$J$12&lt;&gt;"",IF(AND(H103&gt;=B103,H103&lt;=C103),1,0),0)</f>
        <v>0</v>
      </c>
      <c r="B103" s="297">
        <f t="shared" si="3"/>
        <v>569</v>
      </c>
      <c r="C103" s="300">
        <v>574</v>
      </c>
      <c r="D103" s="297">
        <v>3</v>
      </c>
      <c r="E103" s="303">
        <v>9</v>
      </c>
      <c r="F103" s="340" t="str">
        <f t="shared" si="2"/>
        <v/>
      </c>
      <c r="H103" s="292" t="e">
        <f>'Basic Calculator'!$AP$8</f>
        <v>#VALUE!</v>
      </c>
    </row>
    <row r="104" spans="1:8" x14ac:dyDescent="0.25">
      <c r="A104" s="340">
        <f>IF('Basic Calculator'!$J$12&lt;&gt;"",IF(AND(H104&gt;=B104,H104&lt;=C104),1,0),0)</f>
        <v>0</v>
      </c>
      <c r="B104" s="297">
        <f t="shared" si="3"/>
        <v>575</v>
      </c>
      <c r="C104" s="300">
        <v>580</v>
      </c>
      <c r="D104" s="297">
        <v>3</v>
      </c>
      <c r="E104" s="303">
        <v>10</v>
      </c>
      <c r="F104" s="340" t="str">
        <f t="shared" si="2"/>
        <v/>
      </c>
      <c r="H104" s="292" t="e">
        <f>'Basic Calculator'!$AP$8</f>
        <v>#VALUE!</v>
      </c>
    </row>
    <row r="105" spans="1:8" x14ac:dyDescent="0.25">
      <c r="A105" s="340">
        <f>IF('Basic Calculator'!$J$12&lt;&gt;"",IF(AND(H105&gt;=B105,H105&lt;=C105),1,0),0)</f>
        <v>0</v>
      </c>
      <c r="B105" s="297">
        <f t="shared" si="3"/>
        <v>581</v>
      </c>
      <c r="C105" s="300">
        <v>585</v>
      </c>
      <c r="D105" s="297">
        <v>3</v>
      </c>
      <c r="E105" s="303">
        <v>11</v>
      </c>
      <c r="F105" s="340" t="str">
        <f t="shared" si="2"/>
        <v/>
      </c>
      <c r="H105" s="292" t="e">
        <f>'Basic Calculator'!$AP$8</f>
        <v>#VALUE!</v>
      </c>
    </row>
    <row r="106" spans="1:8" x14ac:dyDescent="0.25">
      <c r="A106" s="340">
        <f>IF('Basic Calculator'!$J$12&lt;&gt;"",IF(AND(H106&gt;=B106,H106&lt;=C106),1,0),0)</f>
        <v>0</v>
      </c>
      <c r="B106" s="297">
        <f t="shared" si="3"/>
        <v>586</v>
      </c>
      <c r="C106" s="300">
        <v>591</v>
      </c>
      <c r="D106" s="297">
        <v>3</v>
      </c>
      <c r="E106" s="303">
        <v>12</v>
      </c>
      <c r="F106" s="340" t="str">
        <f t="shared" si="2"/>
        <v/>
      </c>
      <c r="H106" s="292" t="e">
        <f>'Basic Calculator'!$AP$8</f>
        <v>#VALUE!</v>
      </c>
    </row>
    <row r="107" spans="1:8" x14ac:dyDescent="0.25">
      <c r="A107" s="340">
        <f>IF('Basic Calculator'!$J$12&lt;&gt;"",IF(AND(H107&gt;=B107,H107&lt;=C107),1,0),0)</f>
        <v>0</v>
      </c>
      <c r="B107" s="297">
        <f t="shared" si="3"/>
        <v>592</v>
      </c>
      <c r="C107" s="300">
        <v>597</v>
      </c>
      <c r="D107" s="297">
        <v>3</v>
      </c>
      <c r="E107" s="303">
        <v>13</v>
      </c>
      <c r="F107" s="340" t="str">
        <f t="shared" si="2"/>
        <v/>
      </c>
      <c r="H107" s="292" t="e">
        <f>'Basic Calculator'!$AP$8</f>
        <v>#VALUE!</v>
      </c>
    </row>
    <row r="108" spans="1:8" x14ac:dyDescent="0.25">
      <c r="A108" s="340">
        <f>IF('Basic Calculator'!$J$12&lt;&gt;"",IF(AND(H108&gt;=B108,H108&lt;=C108),1,0),0)</f>
        <v>0</v>
      </c>
      <c r="B108" s="297">
        <f t="shared" si="3"/>
        <v>598</v>
      </c>
      <c r="C108" s="300">
        <v>603</v>
      </c>
      <c r="D108" s="297">
        <v>3</v>
      </c>
      <c r="E108" s="303">
        <v>14</v>
      </c>
      <c r="F108" s="340" t="str">
        <f t="shared" si="2"/>
        <v/>
      </c>
      <c r="H108" s="292" t="e">
        <f>'Basic Calculator'!$AP$8</f>
        <v>#VALUE!</v>
      </c>
    </row>
    <row r="109" spans="1:8" x14ac:dyDescent="0.25">
      <c r="A109" s="340">
        <f>IF('Basic Calculator'!$J$12&lt;&gt;"",IF(AND(H109&gt;=B109,H109&lt;=C109),1,0),0)</f>
        <v>0</v>
      </c>
      <c r="B109" s="297">
        <f t="shared" si="3"/>
        <v>604</v>
      </c>
      <c r="C109" s="300">
        <v>609</v>
      </c>
      <c r="D109" s="297">
        <v>3</v>
      </c>
      <c r="E109" s="303">
        <v>15</v>
      </c>
      <c r="F109" s="340" t="str">
        <f t="shared" si="2"/>
        <v/>
      </c>
      <c r="H109" s="292" t="e">
        <f>'Basic Calculator'!$AP$8</f>
        <v>#VALUE!</v>
      </c>
    </row>
    <row r="110" spans="1:8" x14ac:dyDescent="0.25">
      <c r="A110" s="340">
        <f>IF('Basic Calculator'!$J$12&lt;&gt;"",IF(AND(H110&gt;=B110,H110&lt;=C110),1,0),0)</f>
        <v>0</v>
      </c>
      <c r="B110" s="297">
        <f t="shared" si="3"/>
        <v>610</v>
      </c>
      <c r="C110" s="300">
        <v>615</v>
      </c>
      <c r="D110" s="297">
        <v>3</v>
      </c>
      <c r="E110" s="303">
        <v>16</v>
      </c>
      <c r="F110" s="340" t="str">
        <f t="shared" si="2"/>
        <v/>
      </c>
      <c r="H110" s="292" t="e">
        <f>'Basic Calculator'!$AP$8</f>
        <v>#VALUE!</v>
      </c>
    </row>
    <row r="111" spans="1:8" x14ac:dyDescent="0.25">
      <c r="A111" s="340">
        <f>IF('Basic Calculator'!$J$12&lt;&gt;"",IF(AND(H111&gt;=B111,H111&lt;=C111),1,0),0)</f>
        <v>0</v>
      </c>
      <c r="B111" s="297">
        <f t="shared" si="3"/>
        <v>616</v>
      </c>
      <c r="C111" s="300">
        <v>620</v>
      </c>
      <c r="D111" s="297">
        <v>3</v>
      </c>
      <c r="E111" s="303">
        <v>17</v>
      </c>
      <c r="F111" s="340" t="str">
        <f t="shared" si="2"/>
        <v/>
      </c>
      <c r="H111" s="292" t="e">
        <f>'Basic Calculator'!$AP$8</f>
        <v>#VALUE!</v>
      </c>
    </row>
    <row r="112" spans="1:8" x14ac:dyDescent="0.25">
      <c r="A112" s="340">
        <f>IF('Basic Calculator'!$J$12&lt;&gt;"",IF(AND(H112&gt;=B112,H112&lt;=C112),1,0),0)</f>
        <v>0</v>
      </c>
      <c r="B112" s="297">
        <f t="shared" si="3"/>
        <v>621</v>
      </c>
      <c r="C112" s="300">
        <v>626</v>
      </c>
      <c r="D112" s="297">
        <v>3</v>
      </c>
      <c r="E112" s="303">
        <v>18</v>
      </c>
      <c r="F112" s="340" t="str">
        <f t="shared" si="2"/>
        <v/>
      </c>
      <c r="H112" s="292" t="e">
        <f>'Basic Calculator'!$AP$8</f>
        <v>#VALUE!</v>
      </c>
    </row>
    <row r="113" spans="1:8" x14ac:dyDescent="0.25">
      <c r="A113" s="340">
        <f>IF('Basic Calculator'!$J$12&lt;&gt;"",IF(AND(H113&gt;=B113,H113&lt;=C113),1,0),0)</f>
        <v>0</v>
      </c>
      <c r="B113" s="297">
        <f t="shared" si="3"/>
        <v>627</v>
      </c>
      <c r="C113" s="300">
        <v>632</v>
      </c>
      <c r="D113" s="297">
        <v>3</v>
      </c>
      <c r="E113" s="303">
        <v>19</v>
      </c>
      <c r="F113" s="340" t="str">
        <f t="shared" si="2"/>
        <v/>
      </c>
      <c r="H113" s="292" t="e">
        <f>'Basic Calculator'!$AP$8</f>
        <v>#VALUE!</v>
      </c>
    </row>
    <row r="114" spans="1:8" x14ac:dyDescent="0.25">
      <c r="A114" s="340">
        <f>IF('Basic Calculator'!$J$12&lt;&gt;"",IF(AND(H114&gt;=B114,H114&lt;=C114),1,0),0)</f>
        <v>0</v>
      </c>
      <c r="B114" s="297">
        <f t="shared" si="3"/>
        <v>633</v>
      </c>
      <c r="C114" s="300">
        <v>638</v>
      </c>
      <c r="D114" s="297">
        <v>3</v>
      </c>
      <c r="E114" s="303">
        <v>20</v>
      </c>
      <c r="F114" s="340" t="str">
        <f t="shared" si="2"/>
        <v/>
      </c>
      <c r="H114" s="292" t="e">
        <f>'Basic Calculator'!$AP$8</f>
        <v>#VALUE!</v>
      </c>
    </row>
    <row r="115" spans="1:8" x14ac:dyDescent="0.25">
      <c r="A115" s="340">
        <f>IF('Basic Calculator'!$J$12&lt;&gt;"",IF(AND(H115&gt;=B115,H115&lt;=C115),1,0),0)</f>
        <v>0</v>
      </c>
      <c r="B115" s="297">
        <f t="shared" si="3"/>
        <v>639</v>
      </c>
      <c r="C115" s="300">
        <v>644</v>
      </c>
      <c r="D115" s="297">
        <v>3</v>
      </c>
      <c r="E115" s="303">
        <v>21</v>
      </c>
      <c r="F115" s="340" t="str">
        <f t="shared" si="2"/>
        <v/>
      </c>
      <c r="H115" s="292" t="e">
        <f>'Basic Calculator'!$AP$8</f>
        <v>#VALUE!</v>
      </c>
    </row>
    <row r="116" spans="1:8" x14ac:dyDescent="0.25">
      <c r="A116" s="340">
        <f>IF('Basic Calculator'!$J$12&lt;&gt;"",IF(AND(H116&gt;=B116,H116&lt;=C116),1,0),0)</f>
        <v>0</v>
      </c>
      <c r="B116" s="297">
        <f t="shared" si="3"/>
        <v>645</v>
      </c>
      <c r="C116" s="300">
        <v>649</v>
      </c>
      <c r="D116" s="297">
        <v>3</v>
      </c>
      <c r="E116" s="303">
        <v>22</v>
      </c>
      <c r="F116" s="340" t="str">
        <f t="shared" si="2"/>
        <v/>
      </c>
      <c r="H116" s="292" t="e">
        <f>'Basic Calculator'!$AP$8</f>
        <v>#VALUE!</v>
      </c>
    </row>
    <row r="117" spans="1:8" x14ac:dyDescent="0.25">
      <c r="A117" s="340">
        <f>IF('Basic Calculator'!$J$12&lt;&gt;"",IF(AND(H117&gt;=B117,H117&lt;=C117),1,0),0)</f>
        <v>0</v>
      </c>
      <c r="B117" s="297">
        <f t="shared" si="3"/>
        <v>650</v>
      </c>
      <c r="C117" s="300">
        <v>655</v>
      </c>
      <c r="D117" s="297">
        <v>3</v>
      </c>
      <c r="E117" s="303">
        <v>23</v>
      </c>
      <c r="F117" s="340" t="str">
        <f t="shared" si="2"/>
        <v/>
      </c>
      <c r="H117" s="292" t="e">
        <f>'Basic Calculator'!$AP$8</f>
        <v>#VALUE!</v>
      </c>
    </row>
    <row r="118" spans="1:8" x14ac:dyDescent="0.25">
      <c r="A118" s="340">
        <f>IF('Basic Calculator'!$J$12&lt;&gt;"",IF(AND(H118&gt;=B118,H118&lt;=C118),1,0),0)</f>
        <v>0</v>
      </c>
      <c r="B118" s="297">
        <f t="shared" si="3"/>
        <v>656</v>
      </c>
      <c r="C118" s="300">
        <v>661</v>
      </c>
      <c r="D118" s="297">
        <v>3</v>
      </c>
      <c r="E118" s="303">
        <v>24</v>
      </c>
      <c r="F118" s="340" t="str">
        <f t="shared" si="2"/>
        <v/>
      </c>
      <c r="H118" s="292" t="e">
        <f>'Basic Calculator'!$AP$8</f>
        <v>#VALUE!</v>
      </c>
    </row>
    <row r="119" spans="1:8" x14ac:dyDescent="0.25">
      <c r="A119" s="340">
        <f>IF('Basic Calculator'!$J$12&lt;&gt;"",IF(AND(H119&gt;=B119,H119&lt;=C119),1,0),0)</f>
        <v>0</v>
      </c>
      <c r="B119" s="297">
        <f t="shared" si="3"/>
        <v>662</v>
      </c>
      <c r="C119" s="300">
        <v>667</v>
      </c>
      <c r="D119" s="297">
        <v>3</v>
      </c>
      <c r="E119" s="303">
        <v>25</v>
      </c>
      <c r="F119" s="340" t="str">
        <f t="shared" si="2"/>
        <v/>
      </c>
      <c r="H119" s="292" t="e">
        <f>'Basic Calculator'!$AP$8</f>
        <v>#VALUE!</v>
      </c>
    </row>
    <row r="120" spans="1:8" x14ac:dyDescent="0.25">
      <c r="A120" s="340">
        <f>IF('Basic Calculator'!$J$12&lt;&gt;"",IF(AND(H120&gt;=B120,H120&lt;=C120),1,0),0)</f>
        <v>0</v>
      </c>
      <c r="B120" s="297">
        <f t="shared" si="3"/>
        <v>668</v>
      </c>
      <c r="C120" s="300">
        <v>673</v>
      </c>
      <c r="D120" s="297">
        <v>3</v>
      </c>
      <c r="E120" s="303">
        <v>26</v>
      </c>
      <c r="F120" s="340" t="str">
        <f t="shared" si="2"/>
        <v/>
      </c>
      <c r="H120" s="292" t="e">
        <f>'Basic Calculator'!$AP$8</f>
        <v>#VALUE!</v>
      </c>
    </row>
    <row r="121" spans="1:8" x14ac:dyDescent="0.25">
      <c r="A121" s="340">
        <f>IF('Basic Calculator'!$J$12&lt;&gt;"",IF(AND(H121&gt;=B121,H121&lt;=C121),1,0),0)</f>
        <v>0</v>
      </c>
      <c r="B121" s="297">
        <f t="shared" si="3"/>
        <v>674</v>
      </c>
      <c r="C121" s="300">
        <v>678</v>
      </c>
      <c r="D121" s="297">
        <v>3</v>
      </c>
      <c r="E121" s="303">
        <v>27</v>
      </c>
      <c r="F121" s="340" t="str">
        <f t="shared" si="2"/>
        <v/>
      </c>
      <c r="H121" s="292" t="e">
        <f>'Basic Calculator'!$AP$8</f>
        <v>#VALUE!</v>
      </c>
    </row>
    <row r="122" spans="1:8" x14ac:dyDescent="0.25">
      <c r="A122" s="340">
        <f>IF('Basic Calculator'!$J$12&lt;&gt;"",IF(AND(H122&gt;=B122,H122&lt;=C122),1,0),0)</f>
        <v>0</v>
      </c>
      <c r="B122" s="297">
        <f t="shared" si="3"/>
        <v>679</v>
      </c>
      <c r="C122" s="300">
        <v>684</v>
      </c>
      <c r="D122" s="297">
        <v>3</v>
      </c>
      <c r="E122" s="303">
        <v>28</v>
      </c>
      <c r="F122" s="340" t="str">
        <f t="shared" si="2"/>
        <v/>
      </c>
      <c r="H122" s="292" t="e">
        <f>'Basic Calculator'!$AP$8</f>
        <v>#VALUE!</v>
      </c>
    </row>
    <row r="123" spans="1:8" x14ac:dyDescent="0.25">
      <c r="A123" s="340">
        <f>IF('Basic Calculator'!$J$12&lt;&gt;"",IF(AND(H123&gt;=B123,H123&lt;=C123),1,0),0)</f>
        <v>0</v>
      </c>
      <c r="B123" s="297">
        <f t="shared" si="3"/>
        <v>685</v>
      </c>
      <c r="C123" s="300">
        <v>690</v>
      </c>
      <c r="D123" s="297">
        <v>3</v>
      </c>
      <c r="E123" s="303">
        <v>29</v>
      </c>
      <c r="F123" s="340" t="str">
        <f t="shared" si="2"/>
        <v/>
      </c>
      <c r="H123" s="292" t="e">
        <f>'Basic Calculator'!$AP$8</f>
        <v>#VALUE!</v>
      </c>
    </row>
    <row r="124" spans="1:8" x14ac:dyDescent="0.25">
      <c r="A124" s="340">
        <f>IF('Basic Calculator'!$J$12&lt;&gt;"",IF(AND(H124&gt;=B124,H124&lt;=C124),1,0),0)</f>
        <v>0</v>
      </c>
      <c r="B124" s="297">
        <f t="shared" si="3"/>
        <v>691</v>
      </c>
      <c r="C124" s="300">
        <v>696</v>
      </c>
      <c r="D124" s="297">
        <v>4</v>
      </c>
      <c r="E124" s="303">
        <v>0</v>
      </c>
      <c r="F124" s="340" t="str">
        <f t="shared" si="2"/>
        <v/>
      </c>
      <c r="H124" s="292" t="e">
        <f>'Basic Calculator'!$AP$8</f>
        <v>#VALUE!</v>
      </c>
    </row>
    <row r="125" spans="1:8" x14ac:dyDescent="0.25">
      <c r="A125" s="340">
        <f>IF('Basic Calculator'!$J$12&lt;&gt;"",IF(AND(H125&gt;=B125,H125&lt;=C125),1,0),0)</f>
        <v>0</v>
      </c>
      <c r="B125" s="297">
        <f t="shared" si="3"/>
        <v>697</v>
      </c>
      <c r="C125" s="300">
        <v>702</v>
      </c>
      <c r="D125" s="297">
        <v>4</v>
      </c>
      <c r="E125" s="303">
        <v>1</v>
      </c>
      <c r="F125" s="340" t="str">
        <f t="shared" si="2"/>
        <v/>
      </c>
      <c r="H125" s="292" t="e">
        <f>'Basic Calculator'!$AP$8</f>
        <v>#VALUE!</v>
      </c>
    </row>
    <row r="126" spans="1:8" x14ac:dyDescent="0.25">
      <c r="A126" s="340">
        <f>IF('Basic Calculator'!$J$12&lt;&gt;"",IF(AND(H126&gt;=B126,H126&lt;=C126),1,0),0)</f>
        <v>0</v>
      </c>
      <c r="B126" s="297">
        <f t="shared" si="3"/>
        <v>703</v>
      </c>
      <c r="C126" s="300">
        <v>707</v>
      </c>
      <c r="D126" s="297">
        <v>4</v>
      </c>
      <c r="E126" s="303">
        <v>2</v>
      </c>
      <c r="F126" s="340" t="str">
        <f t="shared" si="2"/>
        <v/>
      </c>
      <c r="H126" s="292" t="e">
        <f>'Basic Calculator'!$AP$8</f>
        <v>#VALUE!</v>
      </c>
    </row>
    <row r="127" spans="1:8" x14ac:dyDescent="0.25">
      <c r="A127" s="340">
        <f>IF('Basic Calculator'!$J$12&lt;&gt;"",IF(AND(H127&gt;=B127,H127&lt;=C127),1,0),0)</f>
        <v>0</v>
      </c>
      <c r="B127" s="297">
        <f t="shared" si="3"/>
        <v>708</v>
      </c>
      <c r="C127" s="300">
        <v>713</v>
      </c>
      <c r="D127" s="297">
        <v>4</v>
      </c>
      <c r="E127" s="303">
        <v>3</v>
      </c>
      <c r="F127" s="340" t="str">
        <f t="shared" si="2"/>
        <v/>
      </c>
      <c r="H127" s="292" t="e">
        <f>'Basic Calculator'!$AP$8</f>
        <v>#VALUE!</v>
      </c>
    </row>
    <row r="128" spans="1:8" x14ac:dyDescent="0.25">
      <c r="A128" s="340">
        <f>IF('Basic Calculator'!$J$12&lt;&gt;"",IF(AND(H128&gt;=B128,H128&lt;=C128),1,0),0)</f>
        <v>0</v>
      </c>
      <c r="B128" s="297">
        <f t="shared" si="3"/>
        <v>714</v>
      </c>
      <c r="C128" s="300">
        <v>719</v>
      </c>
      <c r="D128" s="297">
        <v>4</v>
      </c>
      <c r="E128" s="303">
        <v>4</v>
      </c>
      <c r="F128" s="340" t="str">
        <f t="shared" si="2"/>
        <v/>
      </c>
      <c r="H128" s="292" t="e">
        <f>'Basic Calculator'!$AP$8</f>
        <v>#VALUE!</v>
      </c>
    </row>
    <row r="129" spans="1:8" x14ac:dyDescent="0.25">
      <c r="A129" s="340">
        <f>IF('Basic Calculator'!$J$12&lt;&gt;"",IF(AND(H129&gt;=B129,H129&lt;=C129),1,0),0)</f>
        <v>0</v>
      </c>
      <c r="B129" s="297">
        <f t="shared" si="3"/>
        <v>720</v>
      </c>
      <c r="C129" s="300">
        <v>725</v>
      </c>
      <c r="D129" s="297">
        <v>4</v>
      </c>
      <c r="E129" s="303">
        <v>5</v>
      </c>
      <c r="F129" s="340" t="str">
        <f t="shared" si="2"/>
        <v/>
      </c>
      <c r="H129" s="292" t="e">
        <f>'Basic Calculator'!$AP$8</f>
        <v>#VALUE!</v>
      </c>
    </row>
    <row r="130" spans="1:8" x14ac:dyDescent="0.25">
      <c r="A130" s="340">
        <f>IF('Basic Calculator'!$J$12&lt;&gt;"",IF(AND(H130&gt;=B130,H130&lt;=C130),1,0),0)</f>
        <v>0</v>
      </c>
      <c r="B130" s="297">
        <f t="shared" si="3"/>
        <v>726</v>
      </c>
      <c r="C130" s="300">
        <v>731</v>
      </c>
      <c r="D130" s="297">
        <v>4</v>
      </c>
      <c r="E130" s="303">
        <v>6</v>
      </c>
      <c r="F130" s="340" t="str">
        <f t="shared" si="2"/>
        <v/>
      </c>
      <c r="H130" s="292" t="e">
        <f>'Basic Calculator'!$AP$8</f>
        <v>#VALUE!</v>
      </c>
    </row>
    <row r="131" spans="1:8" x14ac:dyDescent="0.25">
      <c r="A131" s="340">
        <f>IF('Basic Calculator'!$J$12&lt;&gt;"",IF(AND(H131&gt;=B131,H131&lt;=C131),1,0),0)</f>
        <v>0</v>
      </c>
      <c r="B131" s="297">
        <f t="shared" si="3"/>
        <v>732</v>
      </c>
      <c r="C131" s="300">
        <v>736</v>
      </c>
      <c r="D131" s="297">
        <v>4</v>
      </c>
      <c r="E131" s="303">
        <v>7</v>
      </c>
      <c r="F131" s="340" t="str">
        <f t="shared" si="2"/>
        <v/>
      </c>
      <c r="H131" s="292" t="e">
        <f>'Basic Calculator'!$AP$8</f>
        <v>#VALUE!</v>
      </c>
    </row>
    <row r="132" spans="1:8" x14ac:dyDescent="0.25">
      <c r="A132" s="340">
        <f>IF('Basic Calculator'!$J$12&lt;&gt;"",IF(AND(H132&gt;=B132,H132&lt;=C132),1,0),0)</f>
        <v>0</v>
      </c>
      <c r="B132" s="297">
        <f t="shared" si="3"/>
        <v>737</v>
      </c>
      <c r="C132" s="300">
        <v>742</v>
      </c>
      <c r="D132" s="297">
        <v>4</v>
      </c>
      <c r="E132" s="303">
        <v>8</v>
      </c>
      <c r="F132" s="340" t="str">
        <f t="shared" si="2"/>
        <v/>
      </c>
      <c r="H132" s="292" t="e">
        <f>'Basic Calculator'!$AP$8</f>
        <v>#VALUE!</v>
      </c>
    </row>
    <row r="133" spans="1:8" x14ac:dyDescent="0.25">
      <c r="A133" s="340">
        <f>IF('Basic Calculator'!$J$12&lt;&gt;"",IF(AND(H133&gt;=B133,H133&lt;=C133),1,0),0)</f>
        <v>0</v>
      </c>
      <c r="B133" s="297">
        <f t="shared" si="3"/>
        <v>743</v>
      </c>
      <c r="C133" s="300">
        <v>748</v>
      </c>
      <c r="D133" s="297">
        <v>4</v>
      </c>
      <c r="E133" s="303">
        <v>9</v>
      </c>
      <c r="F133" s="340" t="str">
        <f t="shared" ref="F133:F196" si="4">IF(A133=1,"&lt;---MATCH","")</f>
        <v/>
      </c>
      <c r="H133" s="292" t="e">
        <f>'Basic Calculator'!$AP$8</f>
        <v>#VALUE!</v>
      </c>
    </row>
    <row r="134" spans="1:8" x14ac:dyDescent="0.25">
      <c r="A134" s="340">
        <f>IF('Basic Calculator'!$J$12&lt;&gt;"",IF(AND(H134&gt;=B134,H134&lt;=C134),1,0),0)</f>
        <v>0</v>
      </c>
      <c r="B134" s="297">
        <f t="shared" si="3"/>
        <v>749</v>
      </c>
      <c r="C134" s="300">
        <v>754</v>
      </c>
      <c r="D134" s="297">
        <v>4</v>
      </c>
      <c r="E134" s="303">
        <v>10</v>
      </c>
      <c r="F134" s="340" t="str">
        <f t="shared" si="4"/>
        <v/>
      </c>
      <c r="H134" s="292" t="e">
        <f>'Basic Calculator'!$AP$8</f>
        <v>#VALUE!</v>
      </c>
    </row>
    <row r="135" spans="1:8" x14ac:dyDescent="0.25">
      <c r="A135" s="340">
        <f>IF('Basic Calculator'!$J$12&lt;&gt;"",IF(AND(H135&gt;=B135,H135&lt;=C135),1,0),0)</f>
        <v>0</v>
      </c>
      <c r="B135" s="297">
        <f t="shared" ref="B135:B198" si="5">C134+1</f>
        <v>755</v>
      </c>
      <c r="C135" s="300">
        <v>760</v>
      </c>
      <c r="D135" s="297">
        <v>4</v>
      </c>
      <c r="E135" s="303">
        <v>11</v>
      </c>
      <c r="F135" s="340" t="str">
        <f t="shared" si="4"/>
        <v/>
      </c>
      <c r="H135" s="292" t="e">
        <f>'Basic Calculator'!$AP$8</f>
        <v>#VALUE!</v>
      </c>
    </row>
    <row r="136" spans="1:8" x14ac:dyDescent="0.25">
      <c r="A136" s="340">
        <f>IF('Basic Calculator'!$J$12&lt;&gt;"",IF(AND(H136&gt;=B136,H136&lt;=C136),1,0),0)</f>
        <v>0</v>
      </c>
      <c r="B136" s="297">
        <f t="shared" si="5"/>
        <v>761</v>
      </c>
      <c r="C136" s="300">
        <v>765</v>
      </c>
      <c r="D136" s="297">
        <v>4</v>
      </c>
      <c r="E136" s="303">
        <v>12</v>
      </c>
      <c r="F136" s="340" t="str">
        <f t="shared" si="4"/>
        <v/>
      </c>
      <c r="H136" s="292" t="e">
        <f>'Basic Calculator'!$AP$8</f>
        <v>#VALUE!</v>
      </c>
    </row>
    <row r="137" spans="1:8" x14ac:dyDescent="0.25">
      <c r="A137" s="340">
        <f>IF('Basic Calculator'!$J$12&lt;&gt;"",IF(AND(H137&gt;=B137,H137&lt;=C137),1,0),0)</f>
        <v>0</v>
      </c>
      <c r="B137" s="297">
        <f t="shared" si="5"/>
        <v>766</v>
      </c>
      <c r="C137" s="300">
        <v>771</v>
      </c>
      <c r="D137" s="297">
        <v>4</v>
      </c>
      <c r="E137" s="303">
        <v>13</v>
      </c>
      <c r="F137" s="340" t="str">
        <f t="shared" si="4"/>
        <v/>
      </c>
      <c r="H137" s="292" t="e">
        <f>'Basic Calculator'!$AP$8</f>
        <v>#VALUE!</v>
      </c>
    </row>
    <row r="138" spans="1:8" x14ac:dyDescent="0.25">
      <c r="A138" s="340">
        <f>IF('Basic Calculator'!$J$12&lt;&gt;"",IF(AND(H138&gt;=B138,H138&lt;=C138),1,0),0)</f>
        <v>0</v>
      </c>
      <c r="B138" s="297">
        <f t="shared" si="5"/>
        <v>772</v>
      </c>
      <c r="C138" s="300">
        <v>777</v>
      </c>
      <c r="D138" s="297">
        <v>4</v>
      </c>
      <c r="E138" s="303">
        <v>14</v>
      </c>
      <c r="F138" s="340" t="str">
        <f t="shared" si="4"/>
        <v/>
      </c>
      <c r="H138" s="292" t="e">
        <f>'Basic Calculator'!$AP$8</f>
        <v>#VALUE!</v>
      </c>
    </row>
    <row r="139" spans="1:8" x14ac:dyDescent="0.25">
      <c r="A139" s="340">
        <f>IF('Basic Calculator'!$J$12&lt;&gt;"",IF(AND(H139&gt;=B139,H139&lt;=C139),1,0),0)</f>
        <v>0</v>
      </c>
      <c r="B139" s="297">
        <f t="shared" si="5"/>
        <v>778</v>
      </c>
      <c r="C139" s="300">
        <v>783</v>
      </c>
      <c r="D139" s="297">
        <v>4</v>
      </c>
      <c r="E139" s="303">
        <v>15</v>
      </c>
      <c r="F139" s="340" t="str">
        <f t="shared" si="4"/>
        <v/>
      </c>
      <c r="H139" s="292" t="e">
        <f>'Basic Calculator'!$AP$8</f>
        <v>#VALUE!</v>
      </c>
    </row>
    <row r="140" spans="1:8" x14ac:dyDescent="0.25">
      <c r="A140" s="340">
        <f>IF('Basic Calculator'!$J$12&lt;&gt;"",IF(AND(H140&gt;=B140,H140&lt;=C140),1,0),0)</f>
        <v>0</v>
      </c>
      <c r="B140" s="297">
        <f t="shared" si="5"/>
        <v>784</v>
      </c>
      <c r="C140" s="300">
        <v>789</v>
      </c>
      <c r="D140" s="297">
        <v>4</v>
      </c>
      <c r="E140" s="303">
        <v>16</v>
      </c>
      <c r="F140" s="340" t="str">
        <f t="shared" si="4"/>
        <v/>
      </c>
      <c r="H140" s="292" t="e">
        <f>'Basic Calculator'!$AP$8</f>
        <v>#VALUE!</v>
      </c>
    </row>
    <row r="141" spans="1:8" x14ac:dyDescent="0.25">
      <c r="A141" s="340">
        <f>IF('Basic Calculator'!$J$12&lt;&gt;"",IF(AND(H141&gt;=B141,H141&lt;=C141),1,0),0)</f>
        <v>0</v>
      </c>
      <c r="B141" s="297">
        <f t="shared" si="5"/>
        <v>790</v>
      </c>
      <c r="C141" s="300">
        <v>794</v>
      </c>
      <c r="D141" s="297">
        <v>4</v>
      </c>
      <c r="E141" s="303">
        <v>17</v>
      </c>
      <c r="F141" s="340" t="str">
        <f t="shared" si="4"/>
        <v/>
      </c>
      <c r="H141" s="292" t="e">
        <f>'Basic Calculator'!$AP$8</f>
        <v>#VALUE!</v>
      </c>
    </row>
    <row r="142" spans="1:8" x14ac:dyDescent="0.25">
      <c r="A142" s="340">
        <f>IF('Basic Calculator'!$J$12&lt;&gt;"",IF(AND(H142&gt;=B142,H142&lt;=C142),1,0),0)</f>
        <v>0</v>
      </c>
      <c r="B142" s="297">
        <f t="shared" si="5"/>
        <v>795</v>
      </c>
      <c r="C142" s="300">
        <v>800</v>
      </c>
      <c r="D142" s="297">
        <v>4</v>
      </c>
      <c r="E142" s="303">
        <v>18</v>
      </c>
      <c r="F142" s="340" t="str">
        <f t="shared" si="4"/>
        <v/>
      </c>
      <c r="H142" s="292" t="e">
        <f>'Basic Calculator'!$AP$8</f>
        <v>#VALUE!</v>
      </c>
    </row>
    <row r="143" spans="1:8" x14ac:dyDescent="0.25">
      <c r="A143" s="340">
        <f>IF('Basic Calculator'!$J$12&lt;&gt;"",IF(AND(H143&gt;=B143,H143&lt;=C143),1,0),0)</f>
        <v>0</v>
      </c>
      <c r="B143" s="297">
        <f t="shared" si="5"/>
        <v>801</v>
      </c>
      <c r="C143" s="300">
        <v>806</v>
      </c>
      <c r="D143" s="297">
        <v>4</v>
      </c>
      <c r="E143" s="303">
        <v>19</v>
      </c>
      <c r="F143" s="340" t="str">
        <f t="shared" si="4"/>
        <v/>
      </c>
      <c r="H143" s="292" t="e">
        <f>'Basic Calculator'!$AP$8</f>
        <v>#VALUE!</v>
      </c>
    </row>
    <row r="144" spans="1:8" x14ac:dyDescent="0.25">
      <c r="A144" s="340">
        <f>IF('Basic Calculator'!$J$12&lt;&gt;"",IF(AND(H144&gt;=B144,H144&lt;=C144),1,0),0)</f>
        <v>0</v>
      </c>
      <c r="B144" s="297">
        <f t="shared" si="5"/>
        <v>807</v>
      </c>
      <c r="C144" s="300">
        <v>812</v>
      </c>
      <c r="D144" s="297">
        <v>4</v>
      </c>
      <c r="E144" s="303">
        <v>20</v>
      </c>
      <c r="F144" s="340" t="str">
        <f t="shared" si="4"/>
        <v/>
      </c>
      <c r="H144" s="292" t="e">
        <f>'Basic Calculator'!$AP$8</f>
        <v>#VALUE!</v>
      </c>
    </row>
    <row r="145" spans="1:8" x14ac:dyDescent="0.25">
      <c r="A145" s="340">
        <f>IF('Basic Calculator'!$J$12&lt;&gt;"",IF(AND(H145&gt;=B145,H145&lt;=C145),1,0),0)</f>
        <v>0</v>
      </c>
      <c r="B145" s="297">
        <f t="shared" si="5"/>
        <v>813</v>
      </c>
      <c r="C145" s="300">
        <v>817</v>
      </c>
      <c r="D145" s="297">
        <v>4</v>
      </c>
      <c r="E145" s="303">
        <v>21</v>
      </c>
      <c r="F145" s="340" t="str">
        <f t="shared" si="4"/>
        <v/>
      </c>
      <c r="H145" s="292" t="e">
        <f>'Basic Calculator'!$AP$8</f>
        <v>#VALUE!</v>
      </c>
    </row>
    <row r="146" spans="1:8" x14ac:dyDescent="0.25">
      <c r="A146" s="340">
        <f>IF('Basic Calculator'!$J$12&lt;&gt;"",IF(AND(H146&gt;=B146,H146&lt;=C146),1,0),0)</f>
        <v>0</v>
      </c>
      <c r="B146" s="297">
        <f t="shared" si="5"/>
        <v>818</v>
      </c>
      <c r="C146" s="300">
        <v>823</v>
      </c>
      <c r="D146" s="297">
        <v>4</v>
      </c>
      <c r="E146" s="303">
        <v>22</v>
      </c>
      <c r="F146" s="340" t="str">
        <f t="shared" si="4"/>
        <v/>
      </c>
      <c r="H146" s="292" t="e">
        <f>'Basic Calculator'!$AP$8</f>
        <v>#VALUE!</v>
      </c>
    </row>
    <row r="147" spans="1:8" x14ac:dyDescent="0.25">
      <c r="A147" s="340">
        <f>IF('Basic Calculator'!$J$12&lt;&gt;"",IF(AND(H147&gt;=B147,H147&lt;=C147),1,0),0)</f>
        <v>0</v>
      </c>
      <c r="B147" s="297">
        <f t="shared" si="5"/>
        <v>824</v>
      </c>
      <c r="C147" s="300">
        <v>829</v>
      </c>
      <c r="D147" s="297">
        <v>4</v>
      </c>
      <c r="E147" s="303">
        <v>23</v>
      </c>
      <c r="F147" s="340" t="str">
        <f t="shared" si="4"/>
        <v/>
      </c>
      <c r="H147" s="292" t="e">
        <f>'Basic Calculator'!$AP$8</f>
        <v>#VALUE!</v>
      </c>
    </row>
    <row r="148" spans="1:8" x14ac:dyDescent="0.25">
      <c r="A148" s="340">
        <f>IF('Basic Calculator'!$J$12&lt;&gt;"",IF(AND(H148&gt;=B148,H148&lt;=C148),1,0),0)</f>
        <v>0</v>
      </c>
      <c r="B148" s="297">
        <f t="shared" si="5"/>
        <v>830</v>
      </c>
      <c r="C148" s="300">
        <v>835</v>
      </c>
      <c r="D148" s="297">
        <v>4</v>
      </c>
      <c r="E148" s="303">
        <v>24</v>
      </c>
      <c r="F148" s="340" t="str">
        <f t="shared" si="4"/>
        <v/>
      </c>
      <c r="H148" s="292" t="e">
        <f>'Basic Calculator'!$AP$8</f>
        <v>#VALUE!</v>
      </c>
    </row>
    <row r="149" spans="1:8" x14ac:dyDescent="0.25">
      <c r="A149" s="340">
        <f>IF('Basic Calculator'!$J$12&lt;&gt;"",IF(AND(H149&gt;=B149,H149&lt;=C149),1,0),0)</f>
        <v>0</v>
      </c>
      <c r="B149" s="297">
        <f t="shared" si="5"/>
        <v>836</v>
      </c>
      <c r="C149" s="300">
        <v>841</v>
      </c>
      <c r="D149" s="297">
        <v>4</v>
      </c>
      <c r="E149" s="303">
        <v>25</v>
      </c>
      <c r="F149" s="340" t="str">
        <f t="shared" si="4"/>
        <v/>
      </c>
      <c r="H149" s="292" t="e">
        <f>'Basic Calculator'!$AP$8</f>
        <v>#VALUE!</v>
      </c>
    </row>
    <row r="150" spans="1:8" x14ac:dyDescent="0.25">
      <c r="A150" s="340">
        <f>IF('Basic Calculator'!$J$12&lt;&gt;"",IF(AND(H150&gt;=B150,H150&lt;=C150),1,0),0)</f>
        <v>0</v>
      </c>
      <c r="B150" s="297">
        <f t="shared" si="5"/>
        <v>842</v>
      </c>
      <c r="C150" s="300">
        <v>846</v>
      </c>
      <c r="D150" s="297">
        <v>4</v>
      </c>
      <c r="E150" s="303">
        <v>26</v>
      </c>
      <c r="F150" s="340" t="str">
        <f t="shared" si="4"/>
        <v/>
      </c>
      <c r="H150" s="292" t="e">
        <f>'Basic Calculator'!$AP$8</f>
        <v>#VALUE!</v>
      </c>
    </row>
    <row r="151" spans="1:8" x14ac:dyDescent="0.25">
      <c r="A151" s="340">
        <f>IF('Basic Calculator'!$J$12&lt;&gt;"",IF(AND(H151&gt;=B151,H151&lt;=C151),1,0),0)</f>
        <v>0</v>
      </c>
      <c r="B151" s="297">
        <f t="shared" si="5"/>
        <v>847</v>
      </c>
      <c r="C151" s="300">
        <v>852</v>
      </c>
      <c r="D151" s="297">
        <v>4</v>
      </c>
      <c r="E151" s="303">
        <v>27</v>
      </c>
      <c r="F151" s="340" t="str">
        <f t="shared" si="4"/>
        <v/>
      </c>
      <c r="H151" s="292" t="e">
        <f>'Basic Calculator'!$AP$8</f>
        <v>#VALUE!</v>
      </c>
    </row>
    <row r="152" spans="1:8" x14ac:dyDescent="0.25">
      <c r="A152" s="340">
        <f>IF('Basic Calculator'!$J$12&lt;&gt;"",IF(AND(H152&gt;=B152,H152&lt;=C152),1,0),0)</f>
        <v>0</v>
      </c>
      <c r="B152" s="297">
        <f t="shared" si="5"/>
        <v>853</v>
      </c>
      <c r="C152" s="300">
        <v>858</v>
      </c>
      <c r="D152" s="297">
        <v>4</v>
      </c>
      <c r="E152" s="303">
        <v>28</v>
      </c>
      <c r="F152" s="340" t="str">
        <f t="shared" si="4"/>
        <v/>
      </c>
      <c r="H152" s="292" t="e">
        <f>'Basic Calculator'!$AP$8</f>
        <v>#VALUE!</v>
      </c>
    </row>
    <row r="153" spans="1:8" x14ac:dyDescent="0.25">
      <c r="A153" s="340">
        <f>IF('Basic Calculator'!$J$12&lt;&gt;"",IF(AND(H153&gt;=B153,H153&lt;=C153),1,0),0)</f>
        <v>0</v>
      </c>
      <c r="B153" s="297">
        <f t="shared" si="5"/>
        <v>859</v>
      </c>
      <c r="C153" s="300">
        <v>864</v>
      </c>
      <c r="D153" s="297">
        <v>4</v>
      </c>
      <c r="E153" s="303">
        <v>29</v>
      </c>
      <c r="F153" s="340" t="str">
        <f t="shared" si="4"/>
        <v/>
      </c>
      <c r="H153" s="292" t="e">
        <f>'Basic Calculator'!$AP$8</f>
        <v>#VALUE!</v>
      </c>
    </row>
    <row r="154" spans="1:8" x14ac:dyDescent="0.25">
      <c r="A154" s="340">
        <f>IF('Basic Calculator'!$J$12&lt;&gt;"",IF(AND(H154&gt;=B154,H154&lt;=C154),1,0),0)</f>
        <v>0</v>
      </c>
      <c r="B154" s="297">
        <f t="shared" si="5"/>
        <v>865</v>
      </c>
      <c r="C154" s="300">
        <v>870</v>
      </c>
      <c r="D154" s="297">
        <v>5</v>
      </c>
      <c r="E154" s="303">
        <v>0</v>
      </c>
      <c r="F154" s="340" t="str">
        <f t="shared" si="4"/>
        <v/>
      </c>
      <c r="H154" s="292" t="e">
        <f>'Basic Calculator'!$AP$8</f>
        <v>#VALUE!</v>
      </c>
    </row>
    <row r="155" spans="1:8" x14ac:dyDescent="0.25">
      <c r="A155" s="340">
        <f>IF('Basic Calculator'!$J$12&lt;&gt;"",IF(AND(H155&gt;=B155,H155&lt;=C155),1,0),0)</f>
        <v>0</v>
      </c>
      <c r="B155" s="297">
        <f t="shared" si="5"/>
        <v>871</v>
      </c>
      <c r="C155" s="300">
        <v>875</v>
      </c>
      <c r="D155" s="297">
        <v>5</v>
      </c>
      <c r="E155" s="303">
        <v>1</v>
      </c>
      <c r="F155" s="340" t="str">
        <f t="shared" si="4"/>
        <v/>
      </c>
      <c r="H155" s="292" t="e">
        <f>'Basic Calculator'!$AP$8</f>
        <v>#VALUE!</v>
      </c>
    </row>
    <row r="156" spans="1:8" x14ac:dyDescent="0.25">
      <c r="A156" s="340">
        <f>IF('Basic Calculator'!$J$12&lt;&gt;"",IF(AND(H156&gt;=B156,H156&lt;=C156),1,0),0)</f>
        <v>0</v>
      </c>
      <c r="B156" s="297">
        <f t="shared" si="5"/>
        <v>876</v>
      </c>
      <c r="C156" s="300">
        <v>881</v>
      </c>
      <c r="D156" s="297">
        <v>5</v>
      </c>
      <c r="E156" s="303">
        <v>2</v>
      </c>
      <c r="F156" s="340" t="str">
        <f t="shared" si="4"/>
        <v/>
      </c>
      <c r="H156" s="292" t="e">
        <f>'Basic Calculator'!$AP$8</f>
        <v>#VALUE!</v>
      </c>
    </row>
    <row r="157" spans="1:8" x14ac:dyDescent="0.25">
      <c r="A157" s="340">
        <f>IF('Basic Calculator'!$J$12&lt;&gt;"",IF(AND(H157&gt;=B157,H157&lt;=C157),1,0),0)</f>
        <v>0</v>
      </c>
      <c r="B157" s="297">
        <f t="shared" si="5"/>
        <v>882</v>
      </c>
      <c r="C157" s="300">
        <v>887</v>
      </c>
      <c r="D157" s="297">
        <v>5</v>
      </c>
      <c r="E157" s="303">
        <v>3</v>
      </c>
      <c r="F157" s="340" t="str">
        <f t="shared" si="4"/>
        <v/>
      </c>
      <c r="H157" s="292" t="e">
        <f>'Basic Calculator'!$AP$8</f>
        <v>#VALUE!</v>
      </c>
    </row>
    <row r="158" spans="1:8" x14ac:dyDescent="0.25">
      <c r="A158" s="340">
        <f>IF('Basic Calculator'!$J$12&lt;&gt;"",IF(AND(H158&gt;=B158,H158&lt;=C158),1,0),0)</f>
        <v>0</v>
      </c>
      <c r="B158" s="297">
        <f t="shared" si="5"/>
        <v>888</v>
      </c>
      <c r="C158" s="300">
        <v>893</v>
      </c>
      <c r="D158" s="297">
        <v>5</v>
      </c>
      <c r="E158" s="303">
        <v>4</v>
      </c>
      <c r="F158" s="340" t="str">
        <f t="shared" si="4"/>
        <v/>
      </c>
      <c r="H158" s="292" t="e">
        <f>'Basic Calculator'!$AP$8</f>
        <v>#VALUE!</v>
      </c>
    </row>
    <row r="159" spans="1:8" x14ac:dyDescent="0.25">
      <c r="A159" s="340">
        <f>IF('Basic Calculator'!$J$12&lt;&gt;"",IF(AND(H159&gt;=B159,H159&lt;=C159),1,0),0)</f>
        <v>0</v>
      </c>
      <c r="B159" s="297">
        <f t="shared" si="5"/>
        <v>894</v>
      </c>
      <c r="C159" s="300">
        <v>899</v>
      </c>
      <c r="D159" s="297">
        <v>5</v>
      </c>
      <c r="E159" s="303">
        <v>5</v>
      </c>
      <c r="F159" s="340" t="str">
        <f t="shared" si="4"/>
        <v/>
      </c>
      <c r="H159" s="292" t="e">
        <f>'Basic Calculator'!$AP$8</f>
        <v>#VALUE!</v>
      </c>
    </row>
    <row r="160" spans="1:8" x14ac:dyDescent="0.25">
      <c r="A160" s="340">
        <f>IF('Basic Calculator'!$J$12&lt;&gt;"",IF(AND(H160&gt;=B160,H160&lt;=C160),1,0),0)</f>
        <v>0</v>
      </c>
      <c r="B160" s="297">
        <f t="shared" si="5"/>
        <v>900</v>
      </c>
      <c r="C160" s="300">
        <v>904</v>
      </c>
      <c r="D160" s="297">
        <v>5</v>
      </c>
      <c r="E160" s="303">
        <v>6</v>
      </c>
      <c r="F160" s="340" t="str">
        <f t="shared" si="4"/>
        <v/>
      </c>
      <c r="H160" s="292" t="e">
        <f>'Basic Calculator'!$AP$8</f>
        <v>#VALUE!</v>
      </c>
    </row>
    <row r="161" spans="1:8" x14ac:dyDescent="0.25">
      <c r="A161" s="340">
        <f>IF('Basic Calculator'!$J$12&lt;&gt;"",IF(AND(H161&gt;=B161,H161&lt;=C161),1,0),0)</f>
        <v>0</v>
      </c>
      <c r="B161" s="297">
        <f t="shared" si="5"/>
        <v>905</v>
      </c>
      <c r="C161" s="300">
        <v>910</v>
      </c>
      <c r="D161" s="297">
        <v>5</v>
      </c>
      <c r="E161" s="303">
        <v>7</v>
      </c>
      <c r="F161" s="340" t="str">
        <f t="shared" si="4"/>
        <v/>
      </c>
      <c r="H161" s="292" t="e">
        <f>'Basic Calculator'!$AP$8</f>
        <v>#VALUE!</v>
      </c>
    </row>
    <row r="162" spans="1:8" x14ac:dyDescent="0.25">
      <c r="A162" s="340">
        <f>IF('Basic Calculator'!$J$12&lt;&gt;"",IF(AND(H162&gt;=B162,H162&lt;=C162),1,0),0)</f>
        <v>0</v>
      </c>
      <c r="B162" s="297">
        <f t="shared" si="5"/>
        <v>911</v>
      </c>
      <c r="C162" s="300">
        <v>916</v>
      </c>
      <c r="D162" s="297">
        <v>5</v>
      </c>
      <c r="E162" s="303">
        <v>8</v>
      </c>
      <c r="F162" s="340" t="str">
        <f t="shared" si="4"/>
        <v/>
      </c>
      <c r="H162" s="292" t="e">
        <f>'Basic Calculator'!$AP$8</f>
        <v>#VALUE!</v>
      </c>
    </row>
    <row r="163" spans="1:8" x14ac:dyDescent="0.25">
      <c r="A163" s="340">
        <f>IF('Basic Calculator'!$J$12&lt;&gt;"",IF(AND(H163&gt;=B163,H163&lt;=C163),1,0),0)</f>
        <v>0</v>
      </c>
      <c r="B163" s="297">
        <f t="shared" si="5"/>
        <v>917</v>
      </c>
      <c r="C163" s="300">
        <v>922</v>
      </c>
      <c r="D163" s="297">
        <v>5</v>
      </c>
      <c r="E163" s="303">
        <v>9</v>
      </c>
      <c r="F163" s="340" t="str">
        <f t="shared" si="4"/>
        <v/>
      </c>
      <c r="H163" s="292" t="e">
        <f>'Basic Calculator'!$AP$8</f>
        <v>#VALUE!</v>
      </c>
    </row>
    <row r="164" spans="1:8" x14ac:dyDescent="0.25">
      <c r="A164" s="340">
        <f>IF('Basic Calculator'!$J$12&lt;&gt;"",IF(AND(H164&gt;=B164,H164&lt;=C164),1,0),0)</f>
        <v>0</v>
      </c>
      <c r="B164" s="297">
        <f t="shared" si="5"/>
        <v>923</v>
      </c>
      <c r="C164" s="300">
        <v>928</v>
      </c>
      <c r="D164" s="297">
        <v>5</v>
      </c>
      <c r="E164" s="303">
        <v>10</v>
      </c>
      <c r="F164" s="340" t="str">
        <f t="shared" si="4"/>
        <v/>
      </c>
      <c r="H164" s="292" t="e">
        <f>'Basic Calculator'!$AP$8</f>
        <v>#VALUE!</v>
      </c>
    </row>
    <row r="165" spans="1:8" x14ac:dyDescent="0.25">
      <c r="A165" s="340">
        <f>IF('Basic Calculator'!$J$12&lt;&gt;"",IF(AND(H165&gt;=B165,H165&lt;=C165),1,0),0)</f>
        <v>0</v>
      </c>
      <c r="B165" s="297">
        <f t="shared" si="5"/>
        <v>929</v>
      </c>
      <c r="C165" s="300">
        <v>933</v>
      </c>
      <c r="D165" s="297">
        <v>5</v>
      </c>
      <c r="E165" s="303">
        <v>11</v>
      </c>
      <c r="F165" s="340" t="str">
        <f t="shared" si="4"/>
        <v/>
      </c>
      <c r="H165" s="292" t="e">
        <f>'Basic Calculator'!$AP$8</f>
        <v>#VALUE!</v>
      </c>
    </row>
    <row r="166" spans="1:8" x14ac:dyDescent="0.25">
      <c r="A166" s="340">
        <f>IF('Basic Calculator'!$J$12&lt;&gt;"",IF(AND(H166&gt;=B166,H166&lt;=C166),1,0),0)</f>
        <v>0</v>
      </c>
      <c r="B166" s="297">
        <f t="shared" si="5"/>
        <v>934</v>
      </c>
      <c r="C166" s="300">
        <v>939</v>
      </c>
      <c r="D166" s="297">
        <v>5</v>
      </c>
      <c r="E166" s="303">
        <v>12</v>
      </c>
      <c r="F166" s="340" t="str">
        <f t="shared" si="4"/>
        <v/>
      </c>
      <c r="H166" s="292" t="e">
        <f>'Basic Calculator'!$AP$8</f>
        <v>#VALUE!</v>
      </c>
    </row>
    <row r="167" spans="1:8" x14ac:dyDescent="0.25">
      <c r="A167" s="340">
        <f>IF('Basic Calculator'!$J$12&lt;&gt;"",IF(AND(H167&gt;=B167,H167&lt;=C167),1,0),0)</f>
        <v>0</v>
      </c>
      <c r="B167" s="297">
        <f t="shared" si="5"/>
        <v>940</v>
      </c>
      <c r="C167" s="300">
        <v>945</v>
      </c>
      <c r="D167" s="297">
        <v>5</v>
      </c>
      <c r="E167" s="303">
        <v>13</v>
      </c>
      <c r="F167" s="340" t="str">
        <f t="shared" si="4"/>
        <v/>
      </c>
      <c r="H167" s="292" t="e">
        <f>'Basic Calculator'!$AP$8</f>
        <v>#VALUE!</v>
      </c>
    </row>
    <row r="168" spans="1:8" x14ac:dyDescent="0.25">
      <c r="A168" s="340">
        <f>IF('Basic Calculator'!$J$12&lt;&gt;"",IF(AND(H168&gt;=B168,H168&lt;=C168),1,0),0)</f>
        <v>0</v>
      </c>
      <c r="B168" s="297">
        <f t="shared" si="5"/>
        <v>946</v>
      </c>
      <c r="C168" s="300">
        <v>951</v>
      </c>
      <c r="D168" s="297">
        <v>5</v>
      </c>
      <c r="E168" s="303">
        <v>14</v>
      </c>
      <c r="F168" s="340" t="str">
        <f t="shared" si="4"/>
        <v/>
      </c>
      <c r="H168" s="292" t="e">
        <f>'Basic Calculator'!$AP$8</f>
        <v>#VALUE!</v>
      </c>
    </row>
    <row r="169" spans="1:8" x14ac:dyDescent="0.25">
      <c r="A169" s="340">
        <f>IF('Basic Calculator'!$J$12&lt;&gt;"",IF(AND(H169&gt;=B169,H169&lt;=C169),1,0),0)</f>
        <v>0</v>
      </c>
      <c r="B169" s="297">
        <f t="shared" si="5"/>
        <v>952</v>
      </c>
      <c r="C169" s="300">
        <v>957</v>
      </c>
      <c r="D169" s="297">
        <v>5</v>
      </c>
      <c r="E169" s="303">
        <v>15</v>
      </c>
      <c r="F169" s="340" t="str">
        <f t="shared" si="4"/>
        <v/>
      </c>
      <c r="H169" s="292" t="e">
        <f>'Basic Calculator'!$AP$8</f>
        <v>#VALUE!</v>
      </c>
    </row>
    <row r="170" spans="1:8" x14ac:dyDescent="0.25">
      <c r="A170" s="340">
        <f>IF('Basic Calculator'!$J$12&lt;&gt;"",IF(AND(H170&gt;=B170,H170&lt;=C170),1,0),0)</f>
        <v>0</v>
      </c>
      <c r="B170" s="297">
        <f t="shared" si="5"/>
        <v>958</v>
      </c>
      <c r="C170" s="300">
        <v>962</v>
      </c>
      <c r="D170" s="297">
        <v>5</v>
      </c>
      <c r="E170" s="303">
        <v>16</v>
      </c>
      <c r="F170" s="340" t="str">
        <f t="shared" si="4"/>
        <v/>
      </c>
      <c r="H170" s="292" t="e">
        <f>'Basic Calculator'!$AP$8</f>
        <v>#VALUE!</v>
      </c>
    </row>
    <row r="171" spans="1:8" x14ac:dyDescent="0.25">
      <c r="A171" s="340">
        <f>IF('Basic Calculator'!$J$12&lt;&gt;"",IF(AND(H171&gt;=B171,H171&lt;=C171),1,0),0)</f>
        <v>0</v>
      </c>
      <c r="B171" s="297">
        <f t="shared" si="5"/>
        <v>963</v>
      </c>
      <c r="C171" s="300">
        <v>968</v>
      </c>
      <c r="D171" s="297">
        <v>5</v>
      </c>
      <c r="E171" s="303">
        <v>17</v>
      </c>
      <c r="F171" s="340" t="str">
        <f t="shared" si="4"/>
        <v/>
      </c>
      <c r="H171" s="292" t="e">
        <f>'Basic Calculator'!$AP$8</f>
        <v>#VALUE!</v>
      </c>
    </row>
    <row r="172" spans="1:8" x14ac:dyDescent="0.25">
      <c r="A172" s="340">
        <f>IF('Basic Calculator'!$J$12&lt;&gt;"",IF(AND(H172&gt;=B172,H172&lt;=C172),1,0),0)</f>
        <v>0</v>
      </c>
      <c r="B172" s="297">
        <f t="shared" si="5"/>
        <v>969</v>
      </c>
      <c r="C172" s="300">
        <v>974</v>
      </c>
      <c r="D172" s="297">
        <v>5</v>
      </c>
      <c r="E172" s="303">
        <v>18</v>
      </c>
      <c r="F172" s="340" t="str">
        <f t="shared" si="4"/>
        <v/>
      </c>
      <c r="H172" s="292" t="e">
        <f>'Basic Calculator'!$AP$8</f>
        <v>#VALUE!</v>
      </c>
    </row>
    <row r="173" spans="1:8" x14ac:dyDescent="0.25">
      <c r="A173" s="340">
        <f>IF('Basic Calculator'!$J$12&lt;&gt;"",IF(AND(H173&gt;=B173,H173&lt;=C173),1,0),0)</f>
        <v>0</v>
      </c>
      <c r="B173" s="297">
        <f t="shared" si="5"/>
        <v>975</v>
      </c>
      <c r="C173" s="300">
        <v>980</v>
      </c>
      <c r="D173" s="297">
        <v>5</v>
      </c>
      <c r="E173" s="303">
        <v>19</v>
      </c>
      <c r="F173" s="340" t="str">
        <f t="shared" si="4"/>
        <v/>
      </c>
      <c r="H173" s="292" t="e">
        <f>'Basic Calculator'!$AP$8</f>
        <v>#VALUE!</v>
      </c>
    </row>
    <row r="174" spans="1:8" x14ac:dyDescent="0.25">
      <c r="A174" s="340">
        <f>IF('Basic Calculator'!$J$12&lt;&gt;"",IF(AND(H174&gt;=B174,H174&lt;=C174),1,0),0)</f>
        <v>0</v>
      </c>
      <c r="B174" s="297">
        <f t="shared" si="5"/>
        <v>981</v>
      </c>
      <c r="C174" s="300">
        <v>986</v>
      </c>
      <c r="D174" s="297">
        <v>5</v>
      </c>
      <c r="E174" s="303">
        <v>20</v>
      </c>
      <c r="F174" s="340" t="str">
        <f t="shared" si="4"/>
        <v/>
      </c>
      <c r="H174" s="292" t="e">
        <f>'Basic Calculator'!$AP$8</f>
        <v>#VALUE!</v>
      </c>
    </row>
    <row r="175" spans="1:8" x14ac:dyDescent="0.25">
      <c r="A175" s="340">
        <f>IF('Basic Calculator'!$J$12&lt;&gt;"",IF(AND(H175&gt;=B175,H175&lt;=C175),1,0),0)</f>
        <v>0</v>
      </c>
      <c r="B175" s="297">
        <f t="shared" si="5"/>
        <v>987</v>
      </c>
      <c r="C175" s="300">
        <v>991</v>
      </c>
      <c r="D175" s="297">
        <v>5</v>
      </c>
      <c r="E175" s="303">
        <v>21</v>
      </c>
      <c r="F175" s="340" t="str">
        <f t="shared" si="4"/>
        <v/>
      </c>
      <c r="H175" s="292" t="e">
        <f>'Basic Calculator'!$AP$8</f>
        <v>#VALUE!</v>
      </c>
    </row>
    <row r="176" spans="1:8" x14ac:dyDescent="0.25">
      <c r="A176" s="340">
        <f>IF('Basic Calculator'!$J$12&lt;&gt;"",IF(AND(H176&gt;=B176,H176&lt;=C176),1,0),0)</f>
        <v>0</v>
      </c>
      <c r="B176" s="297">
        <f t="shared" si="5"/>
        <v>992</v>
      </c>
      <c r="C176" s="300">
        <v>997</v>
      </c>
      <c r="D176" s="297">
        <v>5</v>
      </c>
      <c r="E176" s="303">
        <v>22</v>
      </c>
      <c r="F176" s="340" t="str">
        <f t="shared" si="4"/>
        <v/>
      </c>
      <c r="H176" s="292" t="e">
        <f>'Basic Calculator'!$AP$8</f>
        <v>#VALUE!</v>
      </c>
    </row>
    <row r="177" spans="1:8" x14ac:dyDescent="0.25">
      <c r="A177" s="340">
        <f>IF('Basic Calculator'!$J$12&lt;&gt;"",IF(AND(H177&gt;=B177,H177&lt;=C177),1,0),0)</f>
        <v>0</v>
      </c>
      <c r="B177" s="297">
        <f t="shared" si="5"/>
        <v>998</v>
      </c>
      <c r="C177" s="300">
        <v>1003</v>
      </c>
      <c r="D177" s="297">
        <v>5</v>
      </c>
      <c r="E177" s="303">
        <v>23</v>
      </c>
      <c r="F177" s="340" t="str">
        <f t="shared" si="4"/>
        <v/>
      </c>
      <c r="H177" s="292" t="e">
        <f>'Basic Calculator'!$AP$8</f>
        <v>#VALUE!</v>
      </c>
    </row>
    <row r="178" spans="1:8" x14ac:dyDescent="0.25">
      <c r="A178" s="340">
        <f>IF('Basic Calculator'!$J$12&lt;&gt;"",IF(AND(H178&gt;=B178,H178&lt;=C178),1,0),0)</f>
        <v>0</v>
      </c>
      <c r="B178" s="297">
        <f t="shared" si="5"/>
        <v>1004</v>
      </c>
      <c r="C178" s="300">
        <v>1009</v>
      </c>
      <c r="D178" s="297">
        <v>5</v>
      </c>
      <c r="E178" s="303">
        <v>24</v>
      </c>
      <c r="F178" s="340" t="str">
        <f t="shared" si="4"/>
        <v/>
      </c>
      <c r="H178" s="292" t="e">
        <f>'Basic Calculator'!$AP$8</f>
        <v>#VALUE!</v>
      </c>
    </row>
    <row r="179" spans="1:8" x14ac:dyDescent="0.25">
      <c r="A179" s="340">
        <f>IF('Basic Calculator'!$J$12&lt;&gt;"",IF(AND(H179&gt;=B179,H179&lt;=C179),1,0),0)</f>
        <v>0</v>
      </c>
      <c r="B179" s="297">
        <f t="shared" si="5"/>
        <v>1010</v>
      </c>
      <c r="C179" s="300">
        <v>1015</v>
      </c>
      <c r="D179" s="297">
        <v>5</v>
      </c>
      <c r="E179" s="303">
        <v>25</v>
      </c>
      <c r="F179" s="340" t="str">
        <f t="shared" si="4"/>
        <v/>
      </c>
      <c r="H179" s="292" t="e">
        <f>'Basic Calculator'!$AP$8</f>
        <v>#VALUE!</v>
      </c>
    </row>
    <row r="180" spans="1:8" x14ac:dyDescent="0.25">
      <c r="A180" s="340">
        <f>IF('Basic Calculator'!$J$12&lt;&gt;"",IF(AND(H180&gt;=B180,H180&lt;=C180),1,0),0)</f>
        <v>0</v>
      </c>
      <c r="B180" s="297">
        <f t="shared" si="5"/>
        <v>1016</v>
      </c>
      <c r="C180" s="300">
        <v>1020</v>
      </c>
      <c r="D180" s="297">
        <v>5</v>
      </c>
      <c r="E180" s="303">
        <v>26</v>
      </c>
      <c r="F180" s="340" t="str">
        <f t="shared" si="4"/>
        <v/>
      </c>
      <c r="H180" s="292" t="e">
        <f>'Basic Calculator'!$AP$8</f>
        <v>#VALUE!</v>
      </c>
    </row>
    <row r="181" spans="1:8" x14ac:dyDescent="0.25">
      <c r="A181" s="340">
        <f>IF('Basic Calculator'!$J$12&lt;&gt;"",IF(AND(H181&gt;=B181,H181&lt;=C181),1,0),0)</f>
        <v>0</v>
      </c>
      <c r="B181" s="297">
        <f t="shared" si="5"/>
        <v>1021</v>
      </c>
      <c r="C181" s="300">
        <v>1026</v>
      </c>
      <c r="D181" s="297">
        <v>5</v>
      </c>
      <c r="E181" s="303">
        <v>27</v>
      </c>
      <c r="F181" s="340" t="str">
        <f t="shared" si="4"/>
        <v/>
      </c>
      <c r="H181" s="292" t="e">
        <f>'Basic Calculator'!$AP$8</f>
        <v>#VALUE!</v>
      </c>
    </row>
    <row r="182" spans="1:8" x14ac:dyDescent="0.25">
      <c r="A182" s="340">
        <f>IF('Basic Calculator'!$J$12&lt;&gt;"",IF(AND(H182&gt;=B182,H182&lt;=C182),1,0),0)</f>
        <v>0</v>
      </c>
      <c r="B182" s="297">
        <f t="shared" si="5"/>
        <v>1027</v>
      </c>
      <c r="C182" s="300">
        <v>1032</v>
      </c>
      <c r="D182" s="297">
        <v>5</v>
      </c>
      <c r="E182" s="303">
        <v>28</v>
      </c>
      <c r="F182" s="340" t="str">
        <f t="shared" si="4"/>
        <v/>
      </c>
      <c r="H182" s="292" t="e">
        <f>'Basic Calculator'!$AP$8</f>
        <v>#VALUE!</v>
      </c>
    </row>
    <row r="183" spans="1:8" x14ac:dyDescent="0.25">
      <c r="A183" s="340">
        <f>IF('Basic Calculator'!$J$12&lt;&gt;"",IF(AND(H183&gt;=B183,H183&lt;=C183),1,0),0)</f>
        <v>0</v>
      </c>
      <c r="B183" s="297">
        <f t="shared" si="5"/>
        <v>1033</v>
      </c>
      <c r="C183" s="300">
        <v>1038</v>
      </c>
      <c r="D183" s="297">
        <v>5</v>
      </c>
      <c r="E183" s="303">
        <v>29</v>
      </c>
      <c r="F183" s="340" t="str">
        <f t="shared" si="4"/>
        <v/>
      </c>
      <c r="H183" s="292" t="e">
        <f>'Basic Calculator'!$AP$8</f>
        <v>#VALUE!</v>
      </c>
    </row>
    <row r="184" spans="1:8" x14ac:dyDescent="0.25">
      <c r="A184" s="340">
        <f>IF('Basic Calculator'!$J$12&lt;&gt;"",IF(AND(H184&gt;=B184,H184&lt;=C184),1,0),0)</f>
        <v>0</v>
      </c>
      <c r="B184" s="297">
        <f t="shared" si="5"/>
        <v>1039</v>
      </c>
      <c r="C184" s="300">
        <v>1044</v>
      </c>
      <c r="D184" s="297">
        <v>6</v>
      </c>
      <c r="E184" s="303">
        <v>0</v>
      </c>
      <c r="F184" s="340" t="str">
        <f t="shared" si="4"/>
        <v/>
      </c>
      <c r="H184" s="292" t="e">
        <f>'Basic Calculator'!$AP$8</f>
        <v>#VALUE!</v>
      </c>
    </row>
    <row r="185" spans="1:8" x14ac:dyDescent="0.25">
      <c r="A185" s="340">
        <f>IF('Basic Calculator'!$J$12&lt;&gt;"",IF(AND(H185&gt;=B185,H185&lt;=C185),1,0),0)</f>
        <v>0</v>
      </c>
      <c r="B185" s="297">
        <f t="shared" si="5"/>
        <v>1045</v>
      </c>
      <c r="C185" s="300">
        <v>1049</v>
      </c>
      <c r="D185" s="297">
        <v>6</v>
      </c>
      <c r="E185" s="303">
        <v>1</v>
      </c>
      <c r="F185" s="340" t="str">
        <f t="shared" si="4"/>
        <v/>
      </c>
      <c r="H185" s="292" t="e">
        <f>'Basic Calculator'!$AP$8</f>
        <v>#VALUE!</v>
      </c>
    </row>
    <row r="186" spans="1:8" x14ac:dyDescent="0.25">
      <c r="A186" s="340">
        <f>IF('Basic Calculator'!$J$12&lt;&gt;"",IF(AND(H186&gt;=B186,H186&lt;=C186),1,0),0)</f>
        <v>0</v>
      </c>
      <c r="B186" s="297">
        <f t="shared" si="5"/>
        <v>1050</v>
      </c>
      <c r="C186" s="300">
        <v>1055</v>
      </c>
      <c r="D186" s="297">
        <v>6</v>
      </c>
      <c r="E186" s="303">
        <v>2</v>
      </c>
      <c r="F186" s="340" t="str">
        <f t="shared" si="4"/>
        <v/>
      </c>
      <c r="H186" s="292" t="e">
        <f>'Basic Calculator'!$AP$8</f>
        <v>#VALUE!</v>
      </c>
    </row>
    <row r="187" spans="1:8" x14ac:dyDescent="0.25">
      <c r="A187" s="340">
        <f>IF('Basic Calculator'!$J$12&lt;&gt;"",IF(AND(H187&gt;=B187,H187&lt;=C187),1,0),0)</f>
        <v>0</v>
      </c>
      <c r="B187" s="297">
        <f t="shared" si="5"/>
        <v>1056</v>
      </c>
      <c r="C187" s="300">
        <v>1061</v>
      </c>
      <c r="D187" s="297">
        <v>6</v>
      </c>
      <c r="E187" s="303">
        <v>3</v>
      </c>
      <c r="F187" s="340" t="str">
        <f t="shared" si="4"/>
        <v/>
      </c>
      <c r="H187" s="292" t="e">
        <f>'Basic Calculator'!$AP$8</f>
        <v>#VALUE!</v>
      </c>
    </row>
    <row r="188" spans="1:8" x14ac:dyDescent="0.25">
      <c r="A188" s="340">
        <f>IF('Basic Calculator'!$J$12&lt;&gt;"",IF(AND(H188&gt;=B188,H188&lt;=C188),1,0),0)</f>
        <v>0</v>
      </c>
      <c r="B188" s="297">
        <f t="shared" si="5"/>
        <v>1062</v>
      </c>
      <c r="C188" s="300">
        <v>1067</v>
      </c>
      <c r="D188" s="297">
        <v>6</v>
      </c>
      <c r="E188" s="303">
        <v>4</v>
      </c>
      <c r="F188" s="340" t="str">
        <f t="shared" si="4"/>
        <v/>
      </c>
      <c r="H188" s="292" t="e">
        <f>'Basic Calculator'!$AP$8</f>
        <v>#VALUE!</v>
      </c>
    </row>
    <row r="189" spans="1:8" x14ac:dyDescent="0.25">
      <c r="A189" s="340">
        <f>IF('Basic Calculator'!$J$12&lt;&gt;"",IF(AND(H189&gt;=B189,H189&lt;=C189),1,0),0)</f>
        <v>0</v>
      </c>
      <c r="B189" s="297">
        <f t="shared" si="5"/>
        <v>1068</v>
      </c>
      <c r="C189" s="300">
        <v>1073</v>
      </c>
      <c r="D189" s="297">
        <v>6</v>
      </c>
      <c r="E189" s="303">
        <v>5</v>
      </c>
      <c r="F189" s="340" t="str">
        <f t="shared" si="4"/>
        <v/>
      </c>
      <c r="H189" s="292" t="e">
        <f>'Basic Calculator'!$AP$8</f>
        <v>#VALUE!</v>
      </c>
    </row>
    <row r="190" spans="1:8" x14ac:dyDescent="0.25">
      <c r="A190" s="340">
        <f>IF('Basic Calculator'!$J$12&lt;&gt;"",IF(AND(H190&gt;=B190,H190&lt;=C190),1,0),0)</f>
        <v>0</v>
      </c>
      <c r="B190" s="297">
        <f t="shared" si="5"/>
        <v>1074</v>
      </c>
      <c r="C190" s="300">
        <v>1078</v>
      </c>
      <c r="D190" s="297">
        <v>6</v>
      </c>
      <c r="E190" s="303">
        <v>6</v>
      </c>
      <c r="F190" s="340" t="str">
        <f t="shared" si="4"/>
        <v/>
      </c>
      <c r="H190" s="292" t="e">
        <f>'Basic Calculator'!$AP$8</f>
        <v>#VALUE!</v>
      </c>
    </row>
    <row r="191" spans="1:8" x14ac:dyDescent="0.25">
      <c r="A191" s="340">
        <f>IF('Basic Calculator'!$J$12&lt;&gt;"",IF(AND(H191&gt;=B191,H191&lt;=C191),1,0),0)</f>
        <v>0</v>
      </c>
      <c r="B191" s="297">
        <f t="shared" si="5"/>
        <v>1079</v>
      </c>
      <c r="C191" s="300">
        <v>1084</v>
      </c>
      <c r="D191" s="297">
        <v>6</v>
      </c>
      <c r="E191" s="303">
        <v>7</v>
      </c>
      <c r="F191" s="340" t="str">
        <f t="shared" si="4"/>
        <v/>
      </c>
      <c r="H191" s="292" t="e">
        <f>'Basic Calculator'!$AP$8</f>
        <v>#VALUE!</v>
      </c>
    </row>
    <row r="192" spans="1:8" x14ac:dyDescent="0.25">
      <c r="A192" s="340">
        <f>IF('Basic Calculator'!$J$12&lt;&gt;"",IF(AND(H192&gt;=B192,H192&lt;=C192),1,0),0)</f>
        <v>0</v>
      </c>
      <c r="B192" s="297">
        <f t="shared" si="5"/>
        <v>1085</v>
      </c>
      <c r="C192" s="300">
        <v>1090</v>
      </c>
      <c r="D192" s="297">
        <v>6</v>
      </c>
      <c r="E192" s="303">
        <v>8</v>
      </c>
      <c r="F192" s="340" t="str">
        <f t="shared" si="4"/>
        <v/>
      </c>
      <c r="H192" s="292" t="e">
        <f>'Basic Calculator'!$AP$8</f>
        <v>#VALUE!</v>
      </c>
    </row>
    <row r="193" spans="1:8" x14ac:dyDescent="0.25">
      <c r="A193" s="340">
        <f>IF('Basic Calculator'!$J$12&lt;&gt;"",IF(AND(H193&gt;=B193,H193&lt;=C193),1,0),0)</f>
        <v>0</v>
      </c>
      <c r="B193" s="297">
        <f t="shared" si="5"/>
        <v>1091</v>
      </c>
      <c r="C193" s="300">
        <v>1096</v>
      </c>
      <c r="D193" s="297">
        <v>6</v>
      </c>
      <c r="E193" s="303">
        <v>9</v>
      </c>
      <c r="F193" s="340" t="str">
        <f t="shared" si="4"/>
        <v/>
      </c>
      <c r="H193" s="292" t="e">
        <f>'Basic Calculator'!$AP$8</f>
        <v>#VALUE!</v>
      </c>
    </row>
    <row r="194" spans="1:8" x14ac:dyDescent="0.25">
      <c r="A194" s="340">
        <f>IF('Basic Calculator'!$J$12&lt;&gt;"",IF(AND(H194&gt;=B194,H194&lt;=C194),1,0),0)</f>
        <v>0</v>
      </c>
      <c r="B194" s="297">
        <f t="shared" si="5"/>
        <v>1097</v>
      </c>
      <c r="C194" s="300">
        <v>1102</v>
      </c>
      <c r="D194" s="297">
        <v>6</v>
      </c>
      <c r="E194" s="303">
        <v>10</v>
      </c>
      <c r="F194" s="340" t="str">
        <f t="shared" si="4"/>
        <v/>
      </c>
      <c r="H194" s="292" t="e">
        <f>'Basic Calculator'!$AP$8</f>
        <v>#VALUE!</v>
      </c>
    </row>
    <row r="195" spans="1:8" x14ac:dyDescent="0.25">
      <c r="A195" s="340">
        <f>IF('Basic Calculator'!$J$12&lt;&gt;"",IF(AND(H195&gt;=B195,H195&lt;=C195),1,0),0)</f>
        <v>0</v>
      </c>
      <c r="B195" s="297">
        <f t="shared" si="5"/>
        <v>1103</v>
      </c>
      <c r="C195" s="300">
        <v>1107</v>
      </c>
      <c r="D195" s="297">
        <v>6</v>
      </c>
      <c r="E195" s="303">
        <v>11</v>
      </c>
      <c r="F195" s="340" t="str">
        <f t="shared" si="4"/>
        <v/>
      </c>
      <c r="H195" s="292" t="e">
        <f>'Basic Calculator'!$AP$8</f>
        <v>#VALUE!</v>
      </c>
    </row>
    <row r="196" spans="1:8" x14ac:dyDescent="0.25">
      <c r="A196" s="340">
        <f>IF('Basic Calculator'!$J$12&lt;&gt;"",IF(AND(H196&gt;=B196,H196&lt;=C196),1,0),0)</f>
        <v>0</v>
      </c>
      <c r="B196" s="297">
        <f t="shared" si="5"/>
        <v>1108</v>
      </c>
      <c r="C196" s="300">
        <v>1113</v>
      </c>
      <c r="D196" s="297">
        <v>6</v>
      </c>
      <c r="E196" s="303">
        <v>12</v>
      </c>
      <c r="F196" s="340" t="str">
        <f t="shared" si="4"/>
        <v/>
      </c>
      <c r="H196" s="292" t="e">
        <f>'Basic Calculator'!$AP$8</f>
        <v>#VALUE!</v>
      </c>
    </row>
    <row r="197" spans="1:8" x14ac:dyDescent="0.25">
      <c r="A197" s="340">
        <f>IF('Basic Calculator'!$J$12&lt;&gt;"",IF(AND(H197&gt;=B197,H197&lt;=C197),1,0),0)</f>
        <v>0</v>
      </c>
      <c r="B197" s="297">
        <f t="shared" si="5"/>
        <v>1114</v>
      </c>
      <c r="C197" s="300">
        <v>1119</v>
      </c>
      <c r="D197" s="297">
        <v>6</v>
      </c>
      <c r="E197" s="303">
        <v>13</v>
      </c>
      <c r="F197" s="340" t="str">
        <f t="shared" ref="F197:F260" si="6">IF(A197=1,"&lt;---MATCH","")</f>
        <v/>
      </c>
      <c r="H197" s="292" t="e">
        <f>'Basic Calculator'!$AP$8</f>
        <v>#VALUE!</v>
      </c>
    </row>
    <row r="198" spans="1:8" x14ac:dyDescent="0.25">
      <c r="A198" s="340">
        <f>IF('Basic Calculator'!$J$12&lt;&gt;"",IF(AND(H198&gt;=B198,H198&lt;=C198),1,0),0)</f>
        <v>0</v>
      </c>
      <c r="B198" s="297">
        <f t="shared" si="5"/>
        <v>1120</v>
      </c>
      <c r="C198" s="300">
        <v>1125</v>
      </c>
      <c r="D198" s="297">
        <v>6</v>
      </c>
      <c r="E198" s="303">
        <v>14</v>
      </c>
      <c r="F198" s="340" t="str">
        <f t="shared" si="6"/>
        <v/>
      </c>
      <c r="H198" s="292" t="e">
        <f>'Basic Calculator'!$AP$8</f>
        <v>#VALUE!</v>
      </c>
    </row>
    <row r="199" spans="1:8" x14ac:dyDescent="0.25">
      <c r="A199" s="340">
        <f>IF('Basic Calculator'!$J$12&lt;&gt;"",IF(AND(H199&gt;=B199,H199&lt;=C199),1,0),0)</f>
        <v>0</v>
      </c>
      <c r="B199" s="297">
        <f t="shared" ref="B199:B262" si="7">C198+1</f>
        <v>1126</v>
      </c>
      <c r="C199" s="300">
        <v>1131</v>
      </c>
      <c r="D199" s="297">
        <v>6</v>
      </c>
      <c r="E199" s="303">
        <v>15</v>
      </c>
      <c r="F199" s="340" t="str">
        <f t="shared" si="6"/>
        <v/>
      </c>
      <c r="H199" s="292" t="e">
        <f>'Basic Calculator'!$AP$8</f>
        <v>#VALUE!</v>
      </c>
    </row>
    <row r="200" spans="1:8" x14ac:dyDescent="0.25">
      <c r="A200" s="340">
        <f>IF('Basic Calculator'!$J$12&lt;&gt;"",IF(AND(H200&gt;=B200,H200&lt;=C200),1,0),0)</f>
        <v>0</v>
      </c>
      <c r="B200" s="297">
        <f t="shared" si="7"/>
        <v>1132</v>
      </c>
      <c r="C200" s="300">
        <v>1136</v>
      </c>
      <c r="D200" s="297">
        <v>6</v>
      </c>
      <c r="E200" s="303">
        <v>16</v>
      </c>
      <c r="F200" s="340" t="str">
        <f t="shared" si="6"/>
        <v/>
      </c>
      <c r="H200" s="292" t="e">
        <f>'Basic Calculator'!$AP$8</f>
        <v>#VALUE!</v>
      </c>
    </row>
    <row r="201" spans="1:8" x14ac:dyDescent="0.25">
      <c r="A201" s="340">
        <f>IF('Basic Calculator'!$J$12&lt;&gt;"",IF(AND(H201&gt;=B201,H201&lt;=C201),1,0),0)</f>
        <v>0</v>
      </c>
      <c r="B201" s="297">
        <f t="shared" si="7"/>
        <v>1137</v>
      </c>
      <c r="C201" s="300">
        <v>1142</v>
      </c>
      <c r="D201" s="297">
        <v>6</v>
      </c>
      <c r="E201" s="303">
        <v>17</v>
      </c>
      <c r="F201" s="340" t="str">
        <f t="shared" si="6"/>
        <v/>
      </c>
      <c r="H201" s="292" t="e">
        <f>'Basic Calculator'!$AP$8</f>
        <v>#VALUE!</v>
      </c>
    </row>
    <row r="202" spans="1:8" x14ac:dyDescent="0.25">
      <c r="A202" s="340">
        <f>IF('Basic Calculator'!$J$12&lt;&gt;"",IF(AND(H202&gt;=B202,H202&lt;=C202),1,0),0)</f>
        <v>0</v>
      </c>
      <c r="B202" s="297">
        <f t="shared" si="7"/>
        <v>1143</v>
      </c>
      <c r="C202" s="300">
        <v>1148</v>
      </c>
      <c r="D202" s="297">
        <v>6</v>
      </c>
      <c r="E202" s="303">
        <v>18</v>
      </c>
      <c r="F202" s="340" t="str">
        <f t="shared" si="6"/>
        <v/>
      </c>
      <c r="H202" s="292" t="e">
        <f>'Basic Calculator'!$AP$8</f>
        <v>#VALUE!</v>
      </c>
    </row>
    <row r="203" spans="1:8" x14ac:dyDescent="0.25">
      <c r="A203" s="340">
        <f>IF('Basic Calculator'!$J$12&lt;&gt;"",IF(AND(H203&gt;=B203,H203&lt;=C203),1,0),0)</f>
        <v>0</v>
      </c>
      <c r="B203" s="297">
        <f t="shared" si="7"/>
        <v>1149</v>
      </c>
      <c r="C203" s="300">
        <v>1154</v>
      </c>
      <c r="D203" s="297">
        <v>6</v>
      </c>
      <c r="E203" s="303">
        <v>19</v>
      </c>
      <c r="F203" s="340" t="str">
        <f t="shared" si="6"/>
        <v/>
      </c>
      <c r="H203" s="292" t="e">
        <f>'Basic Calculator'!$AP$8</f>
        <v>#VALUE!</v>
      </c>
    </row>
    <row r="204" spans="1:8" x14ac:dyDescent="0.25">
      <c r="A204" s="340">
        <f>IF('Basic Calculator'!$J$12&lt;&gt;"",IF(AND(H204&gt;=B204,H204&lt;=C204),1,0),0)</f>
        <v>0</v>
      </c>
      <c r="B204" s="297">
        <f t="shared" si="7"/>
        <v>1155</v>
      </c>
      <c r="C204" s="300">
        <v>1160</v>
      </c>
      <c r="D204" s="297">
        <v>6</v>
      </c>
      <c r="E204" s="303">
        <v>20</v>
      </c>
      <c r="F204" s="340" t="str">
        <f t="shared" si="6"/>
        <v/>
      </c>
      <c r="H204" s="292" t="e">
        <f>'Basic Calculator'!$AP$8</f>
        <v>#VALUE!</v>
      </c>
    </row>
    <row r="205" spans="1:8" x14ac:dyDescent="0.25">
      <c r="A205" s="340">
        <f>IF('Basic Calculator'!$J$12&lt;&gt;"",IF(AND(H205&gt;=B205,H205&lt;=C205),1,0),0)</f>
        <v>0</v>
      </c>
      <c r="B205" s="297">
        <f t="shared" si="7"/>
        <v>1161</v>
      </c>
      <c r="C205" s="300">
        <v>1165</v>
      </c>
      <c r="D205" s="297">
        <v>6</v>
      </c>
      <c r="E205" s="303">
        <v>21</v>
      </c>
      <c r="F205" s="340" t="str">
        <f t="shared" si="6"/>
        <v/>
      </c>
      <c r="H205" s="292" t="e">
        <f>'Basic Calculator'!$AP$8</f>
        <v>#VALUE!</v>
      </c>
    </row>
    <row r="206" spans="1:8" x14ac:dyDescent="0.25">
      <c r="A206" s="340">
        <f>IF('Basic Calculator'!$J$12&lt;&gt;"",IF(AND(H206&gt;=B206,H206&lt;=C206),1,0),0)</f>
        <v>0</v>
      </c>
      <c r="B206" s="297">
        <f t="shared" si="7"/>
        <v>1166</v>
      </c>
      <c r="C206" s="300">
        <v>1171</v>
      </c>
      <c r="D206" s="297">
        <v>6</v>
      </c>
      <c r="E206" s="303">
        <v>22</v>
      </c>
      <c r="F206" s="340" t="str">
        <f t="shared" si="6"/>
        <v/>
      </c>
      <c r="H206" s="292" t="e">
        <f>'Basic Calculator'!$AP$8</f>
        <v>#VALUE!</v>
      </c>
    </row>
    <row r="207" spans="1:8" x14ac:dyDescent="0.25">
      <c r="A207" s="340">
        <f>IF('Basic Calculator'!$J$12&lt;&gt;"",IF(AND(H207&gt;=B207,H207&lt;=C207),1,0),0)</f>
        <v>0</v>
      </c>
      <c r="B207" s="297">
        <f t="shared" si="7"/>
        <v>1172</v>
      </c>
      <c r="C207" s="300">
        <v>1177</v>
      </c>
      <c r="D207" s="297">
        <v>6</v>
      </c>
      <c r="E207" s="303">
        <v>23</v>
      </c>
      <c r="F207" s="340" t="str">
        <f t="shared" si="6"/>
        <v/>
      </c>
      <c r="H207" s="292" t="e">
        <f>'Basic Calculator'!$AP$8</f>
        <v>#VALUE!</v>
      </c>
    </row>
    <row r="208" spans="1:8" x14ac:dyDescent="0.25">
      <c r="A208" s="340">
        <f>IF('Basic Calculator'!$J$12&lt;&gt;"",IF(AND(H208&gt;=B208,H208&lt;=C208),1,0),0)</f>
        <v>0</v>
      </c>
      <c r="B208" s="297">
        <f t="shared" si="7"/>
        <v>1178</v>
      </c>
      <c r="C208" s="300">
        <v>1183</v>
      </c>
      <c r="D208" s="297">
        <v>6</v>
      </c>
      <c r="E208" s="303">
        <v>24</v>
      </c>
      <c r="F208" s="340" t="str">
        <f t="shared" si="6"/>
        <v/>
      </c>
      <c r="H208" s="292" t="e">
        <f>'Basic Calculator'!$AP$8</f>
        <v>#VALUE!</v>
      </c>
    </row>
    <row r="209" spans="1:8" x14ac:dyDescent="0.25">
      <c r="A209" s="340">
        <f>IF('Basic Calculator'!$J$12&lt;&gt;"",IF(AND(H209&gt;=B209,H209&lt;=C209),1,0),0)</f>
        <v>0</v>
      </c>
      <c r="B209" s="297">
        <f t="shared" si="7"/>
        <v>1184</v>
      </c>
      <c r="C209" s="300">
        <v>1189</v>
      </c>
      <c r="D209" s="297">
        <v>6</v>
      </c>
      <c r="E209" s="303">
        <v>25</v>
      </c>
      <c r="F209" s="340" t="str">
        <f t="shared" si="6"/>
        <v/>
      </c>
      <c r="H209" s="292" t="e">
        <f>'Basic Calculator'!$AP$8</f>
        <v>#VALUE!</v>
      </c>
    </row>
    <row r="210" spans="1:8" x14ac:dyDescent="0.25">
      <c r="A210" s="340">
        <f>IF('Basic Calculator'!$J$12&lt;&gt;"",IF(AND(H210&gt;=B210,H210&lt;=C210),1,0),0)</f>
        <v>0</v>
      </c>
      <c r="B210" s="297">
        <f t="shared" si="7"/>
        <v>1190</v>
      </c>
      <c r="C210" s="300">
        <v>1194</v>
      </c>
      <c r="D210" s="297">
        <v>6</v>
      </c>
      <c r="E210" s="303">
        <v>26</v>
      </c>
      <c r="F210" s="340" t="str">
        <f t="shared" si="6"/>
        <v/>
      </c>
      <c r="H210" s="292" t="e">
        <f>'Basic Calculator'!$AP$8</f>
        <v>#VALUE!</v>
      </c>
    </row>
    <row r="211" spans="1:8" x14ac:dyDescent="0.25">
      <c r="A211" s="340">
        <f>IF('Basic Calculator'!$J$12&lt;&gt;"",IF(AND(H211&gt;=B211,H211&lt;=C211),1,0),0)</f>
        <v>0</v>
      </c>
      <c r="B211" s="297">
        <f t="shared" si="7"/>
        <v>1195</v>
      </c>
      <c r="C211" s="300">
        <v>1200</v>
      </c>
      <c r="D211" s="297">
        <v>6</v>
      </c>
      <c r="E211" s="303">
        <v>27</v>
      </c>
      <c r="F211" s="340" t="str">
        <f t="shared" si="6"/>
        <v/>
      </c>
      <c r="H211" s="292" t="e">
        <f>'Basic Calculator'!$AP$8</f>
        <v>#VALUE!</v>
      </c>
    </row>
    <row r="212" spans="1:8" x14ac:dyDescent="0.25">
      <c r="A212" s="340">
        <f>IF('Basic Calculator'!$J$12&lt;&gt;"",IF(AND(H212&gt;=B212,H212&lt;=C212),1,0),0)</f>
        <v>0</v>
      </c>
      <c r="B212" s="297">
        <f t="shared" si="7"/>
        <v>1201</v>
      </c>
      <c r="C212" s="300">
        <v>1206</v>
      </c>
      <c r="D212" s="297">
        <v>6</v>
      </c>
      <c r="E212" s="303">
        <v>28</v>
      </c>
      <c r="F212" s="340" t="str">
        <f t="shared" si="6"/>
        <v/>
      </c>
      <c r="H212" s="292" t="e">
        <f>'Basic Calculator'!$AP$8</f>
        <v>#VALUE!</v>
      </c>
    </row>
    <row r="213" spans="1:8" x14ac:dyDescent="0.25">
      <c r="A213" s="340">
        <f>IF('Basic Calculator'!$J$12&lt;&gt;"",IF(AND(H213&gt;=B213,H213&lt;=C213),1,0),0)</f>
        <v>0</v>
      </c>
      <c r="B213" s="297">
        <f t="shared" si="7"/>
        <v>1207</v>
      </c>
      <c r="C213" s="300">
        <v>1212</v>
      </c>
      <c r="D213" s="297">
        <v>6</v>
      </c>
      <c r="E213" s="303">
        <v>29</v>
      </c>
      <c r="F213" s="340" t="str">
        <f t="shared" si="6"/>
        <v/>
      </c>
      <c r="H213" s="292" t="e">
        <f>'Basic Calculator'!$AP$8</f>
        <v>#VALUE!</v>
      </c>
    </row>
    <row r="214" spans="1:8" x14ac:dyDescent="0.25">
      <c r="A214" s="340">
        <f>IF('Basic Calculator'!$J$12&lt;&gt;"",IF(AND(H214&gt;=B214,H214&lt;=C214),1,0),0)</f>
        <v>0</v>
      </c>
      <c r="B214" s="297">
        <f t="shared" si="7"/>
        <v>1213</v>
      </c>
      <c r="C214" s="300">
        <v>1217</v>
      </c>
      <c r="D214" s="297">
        <v>7</v>
      </c>
      <c r="E214" s="303">
        <v>0</v>
      </c>
      <c r="F214" s="340" t="str">
        <f t="shared" si="6"/>
        <v/>
      </c>
      <c r="H214" s="292" t="e">
        <f>'Basic Calculator'!$AP$8</f>
        <v>#VALUE!</v>
      </c>
    </row>
    <row r="215" spans="1:8" x14ac:dyDescent="0.25">
      <c r="A215" s="340">
        <f>IF('Basic Calculator'!$J$12&lt;&gt;"",IF(AND(H215&gt;=B215,H215&lt;=C215),1,0),0)</f>
        <v>0</v>
      </c>
      <c r="B215" s="297">
        <f t="shared" si="7"/>
        <v>1218</v>
      </c>
      <c r="C215" s="300">
        <v>1223</v>
      </c>
      <c r="D215" s="297">
        <v>7</v>
      </c>
      <c r="E215" s="303">
        <v>1</v>
      </c>
      <c r="F215" s="340" t="str">
        <f t="shared" si="6"/>
        <v/>
      </c>
      <c r="H215" s="292" t="e">
        <f>'Basic Calculator'!$AP$8</f>
        <v>#VALUE!</v>
      </c>
    </row>
    <row r="216" spans="1:8" x14ac:dyDescent="0.25">
      <c r="A216" s="340">
        <f>IF('Basic Calculator'!$J$12&lt;&gt;"",IF(AND(H216&gt;=B216,H216&lt;=C216),1,0),0)</f>
        <v>0</v>
      </c>
      <c r="B216" s="297">
        <f t="shared" si="7"/>
        <v>1224</v>
      </c>
      <c r="C216" s="300">
        <v>1229</v>
      </c>
      <c r="D216" s="297">
        <v>7</v>
      </c>
      <c r="E216" s="303">
        <v>2</v>
      </c>
      <c r="F216" s="340" t="str">
        <f t="shared" si="6"/>
        <v/>
      </c>
      <c r="H216" s="292" t="e">
        <f>'Basic Calculator'!$AP$8</f>
        <v>#VALUE!</v>
      </c>
    </row>
    <row r="217" spans="1:8" x14ac:dyDescent="0.25">
      <c r="A217" s="340">
        <f>IF('Basic Calculator'!$J$12&lt;&gt;"",IF(AND(H217&gt;=B217,H217&lt;=C217),1,0),0)</f>
        <v>0</v>
      </c>
      <c r="B217" s="297">
        <f t="shared" si="7"/>
        <v>1230</v>
      </c>
      <c r="C217" s="300">
        <v>1235</v>
      </c>
      <c r="D217" s="297">
        <v>7</v>
      </c>
      <c r="E217" s="303">
        <v>3</v>
      </c>
      <c r="F217" s="340" t="str">
        <f t="shared" si="6"/>
        <v/>
      </c>
      <c r="H217" s="292" t="e">
        <f>'Basic Calculator'!$AP$8</f>
        <v>#VALUE!</v>
      </c>
    </row>
    <row r="218" spans="1:8" x14ac:dyDescent="0.25">
      <c r="A218" s="340">
        <f>IF('Basic Calculator'!$J$12&lt;&gt;"",IF(AND(H218&gt;=B218,H218&lt;=C218),1,0),0)</f>
        <v>0</v>
      </c>
      <c r="B218" s="297">
        <f t="shared" si="7"/>
        <v>1236</v>
      </c>
      <c r="C218" s="300">
        <v>1241</v>
      </c>
      <c r="D218" s="297">
        <v>7</v>
      </c>
      <c r="E218" s="303">
        <v>4</v>
      </c>
      <c r="F218" s="340" t="str">
        <f t="shared" si="6"/>
        <v/>
      </c>
      <c r="H218" s="292" t="e">
        <f>'Basic Calculator'!$AP$8</f>
        <v>#VALUE!</v>
      </c>
    </row>
    <row r="219" spans="1:8" x14ac:dyDescent="0.25">
      <c r="A219" s="340">
        <f>IF('Basic Calculator'!$J$12&lt;&gt;"",IF(AND(H219&gt;=B219,H219&lt;=C219),1,0),0)</f>
        <v>0</v>
      </c>
      <c r="B219" s="297">
        <f t="shared" si="7"/>
        <v>1242</v>
      </c>
      <c r="C219" s="300">
        <v>1246</v>
      </c>
      <c r="D219" s="297">
        <v>7</v>
      </c>
      <c r="E219" s="303">
        <v>5</v>
      </c>
      <c r="F219" s="340" t="str">
        <f t="shared" si="6"/>
        <v/>
      </c>
      <c r="H219" s="292" t="e">
        <f>'Basic Calculator'!$AP$8</f>
        <v>#VALUE!</v>
      </c>
    </row>
    <row r="220" spans="1:8" x14ac:dyDescent="0.25">
      <c r="A220" s="340">
        <f>IF('Basic Calculator'!$J$12&lt;&gt;"",IF(AND(H220&gt;=B220,H220&lt;=C220),1,0),0)</f>
        <v>0</v>
      </c>
      <c r="B220" s="297">
        <f t="shared" si="7"/>
        <v>1247</v>
      </c>
      <c r="C220" s="300">
        <v>1252</v>
      </c>
      <c r="D220" s="297">
        <v>7</v>
      </c>
      <c r="E220" s="303">
        <v>6</v>
      </c>
      <c r="F220" s="340" t="str">
        <f t="shared" si="6"/>
        <v/>
      </c>
      <c r="H220" s="292" t="e">
        <f>'Basic Calculator'!$AP$8</f>
        <v>#VALUE!</v>
      </c>
    </row>
    <row r="221" spans="1:8" x14ac:dyDescent="0.25">
      <c r="A221" s="340">
        <f>IF('Basic Calculator'!$J$12&lt;&gt;"",IF(AND(H221&gt;=B221,H221&lt;=C221),1,0),0)</f>
        <v>0</v>
      </c>
      <c r="B221" s="297">
        <f t="shared" si="7"/>
        <v>1253</v>
      </c>
      <c r="C221" s="300">
        <v>1258</v>
      </c>
      <c r="D221" s="297">
        <v>7</v>
      </c>
      <c r="E221" s="303">
        <v>7</v>
      </c>
      <c r="F221" s="340" t="str">
        <f t="shared" si="6"/>
        <v/>
      </c>
      <c r="H221" s="292" t="e">
        <f>'Basic Calculator'!$AP$8</f>
        <v>#VALUE!</v>
      </c>
    </row>
    <row r="222" spans="1:8" x14ac:dyDescent="0.25">
      <c r="A222" s="340">
        <f>IF('Basic Calculator'!$J$12&lt;&gt;"",IF(AND(H222&gt;=B222,H222&lt;=C222),1,0),0)</f>
        <v>0</v>
      </c>
      <c r="B222" s="297">
        <f t="shared" si="7"/>
        <v>1259</v>
      </c>
      <c r="C222" s="300">
        <v>1264</v>
      </c>
      <c r="D222" s="297">
        <v>7</v>
      </c>
      <c r="E222" s="303">
        <v>8</v>
      </c>
      <c r="F222" s="340" t="str">
        <f t="shared" si="6"/>
        <v/>
      </c>
      <c r="H222" s="292" t="e">
        <f>'Basic Calculator'!$AP$8</f>
        <v>#VALUE!</v>
      </c>
    </row>
    <row r="223" spans="1:8" x14ac:dyDescent="0.25">
      <c r="A223" s="340">
        <f>IF('Basic Calculator'!$J$12&lt;&gt;"",IF(AND(H223&gt;=B223,H223&lt;=C223),1,0),0)</f>
        <v>0</v>
      </c>
      <c r="B223" s="297">
        <f t="shared" si="7"/>
        <v>1265</v>
      </c>
      <c r="C223" s="300">
        <v>1270</v>
      </c>
      <c r="D223" s="297">
        <v>7</v>
      </c>
      <c r="E223" s="303">
        <v>9</v>
      </c>
      <c r="F223" s="340" t="str">
        <f t="shared" si="6"/>
        <v/>
      </c>
      <c r="H223" s="292" t="e">
        <f>'Basic Calculator'!$AP$8</f>
        <v>#VALUE!</v>
      </c>
    </row>
    <row r="224" spans="1:8" x14ac:dyDescent="0.25">
      <c r="A224" s="340">
        <f>IF('Basic Calculator'!$J$12&lt;&gt;"",IF(AND(H224&gt;=B224,H224&lt;=C224),1,0),0)</f>
        <v>0</v>
      </c>
      <c r="B224" s="297">
        <f t="shared" si="7"/>
        <v>1271</v>
      </c>
      <c r="C224" s="300">
        <v>1275</v>
      </c>
      <c r="D224" s="297">
        <v>7</v>
      </c>
      <c r="E224" s="303">
        <v>10</v>
      </c>
      <c r="F224" s="340" t="str">
        <f t="shared" si="6"/>
        <v/>
      </c>
      <c r="H224" s="292" t="e">
        <f>'Basic Calculator'!$AP$8</f>
        <v>#VALUE!</v>
      </c>
    </row>
    <row r="225" spans="1:8" x14ac:dyDescent="0.25">
      <c r="A225" s="340">
        <f>IF('Basic Calculator'!$J$12&lt;&gt;"",IF(AND(H225&gt;=B225,H225&lt;=C225),1,0),0)</f>
        <v>0</v>
      </c>
      <c r="B225" s="297">
        <f t="shared" si="7"/>
        <v>1276</v>
      </c>
      <c r="C225" s="300">
        <v>1281</v>
      </c>
      <c r="D225" s="297">
        <v>7</v>
      </c>
      <c r="E225" s="303">
        <v>11</v>
      </c>
      <c r="F225" s="340" t="str">
        <f t="shared" si="6"/>
        <v/>
      </c>
      <c r="H225" s="292" t="e">
        <f>'Basic Calculator'!$AP$8</f>
        <v>#VALUE!</v>
      </c>
    </row>
    <row r="226" spans="1:8" x14ac:dyDescent="0.25">
      <c r="A226" s="340">
        <f>IF('Basic Calculator'!$J$12&lt;&gt;"",IF(AND(H226&gt;=B226,H226&lt;=C226),1,0),0)</f>
        <v>0</v>
      </c>
      <c r="B226" s="297">
        <f t="shared" si="7"/>
        <v>1282</v>
      </c>
      <c r="C226" s="300">
        <v>1287</v>
      </c>
      <c r="D226" s="297">
        <v>7</v>
      </c>
      <c r="E226" s="303">
        <v>12</v>
      </c>
      <c r="F226" s="340" t="str">
        <f t="shared" si="6"/>
        <v/>
      </c>
      <c r="H226" s="292" t="e">
        <f>'Basic Calculator'!$AP$8</f>
        <v>#VALUE!</v>
      </c>
    </row>
    <row r="227" spans="1:8" x14ac:dyDescent="0.25">
      <c r="A227" s="340">
        <f>IF('Basic Calculator'!$J$12&lt;&gt;"",IF(AND(H227&gt;=B227,H227&lt;=C227),1,0),0)</f>
        <v>0</v>
      </c>
      <c r="B227" s="297">
        <f t="shared" si="7"/>
        <v>1288</v>
      </c>
      <c r="C227" s="300">
        <v>1293</v>
      </c>
      <c r="D227" s="297">
        <v>7</v>
      </c>
      <c r="E227" s="303">
        <v>13</v>
      </c>
      <c r="F227" s="340" t="str">
        <f t="shared" si="6"/>
        <v/>
      </c>
      <c r="H227" s="292" t="e">
        <f>'Basic Calculator'!$AP$8</f>
        <v>#VALUE!</v>
      </c>
    </row>
    <row r="228" spans="1:8" x14ac:dyDescent="0.25">
      <c r="A228" s="340">
        <f>IF('Basic Calculator'!$J$12&lt;&gt;"",IF(AND(H228&gt;=B228,H228&lt;=C228),1,0),0)</f>
        <v>0</v>
      </c>
      <c r="B228" s="297">
        <f t="shared" si="7"/>
        <v>1294</v>
      </c>
      <c r="C228" s="300">
        <v>1299</v>
      </c>
      <c r="D228" s="297">
        <v>7</v>
      </c>
      <c r="E228" s="303">
        <v>14</v>
      </c>
      <c r="F228" s="340" t="str">
        <f t="shared" si="6"/>
        <v/>
      </c>
      <c r="H228" s="292" t="e">
        <f>'Basic Calculator'!$AP$8</f>
        <v>#VALUE!</v>
      </c>
    </row>
    <row r="229" spans="1:8" x14ac:dyDescent="0.25">
      <c r="A229" s="340">
        <f>IF('Basic Calculator'!$J$12&lt;&gt;"",IF(AND(H229&gt;=B229,H229&lt;=C229),1,0),0)</f>
        <v>0</v>
      </c>
      <c r="B229" s="297">
        <f t="shared" si="7"/>
        <v>1300</v>
      </c>
      <c r="C229" s="300">
        <v>1304</v>
      </c>
      <c r="D229" s="297">
        <v>7</v>
      </c>
      <c r="E229" s="303">
        <v>15</v>
      </c>
      <c r="F229" s="340" t="str">
        <f t="shared" si="6"/>
        <v/>
      </c>
      <c r="H229" s="292" t="e">
        <f>'Basic Calculator'!$AP$8</f>
        <v>#VALUE!</v>
      </c>
    </row>
    <row r="230" spans="1:8" x14ac:dyDescent="0.25">
      <c r="A230" s="340">
        <f>IF('Basic Calculator'!$J$12&lt;&gt;"",IF(AND(H230&gt;=B230,H230&lt;=C230),1,0),0)</f>
        <v>0</v>
      </c>
      <c r="B230" s="297">
        <f t="shared" si="7"/>
        <v>1305</v>
      </c>
      <c r="C230" s="300">
        <v>1310</v>
      </c>
      <c r="D230" s="297">
        <v>7</v>
      </c>
      <c r="E230" s="303">
        <v>16</v>
      </c>
      <c r="F230" s="340" t="str">
        <f t="shared" si="6"/>
        <v/>
      </c>
      <c r="H230" s="292" t="e">
        <f>'Basic Calculator'!$AP$8</f>
        <v>#VALUE!</v>
      </c>
    </row>
    <row r="231" spans="1:8" x14ac:dyDescent="0.25">
      <c r="A231" s="340">
        <f>IF('Basic Calculator'!$J$12&lt;&gt;"",IF(AND(H231&gt;=B231,H231&lt;=C231),1,0),0)</f>
        <v>0</v>
      </c>
      <c r="B231" s="297">
        <f t="shared" si="7"/>
        <v>1311</v>
      </c>
      <c r="C231" s="300">
        <v>1316</v>
      </c>
      <c r="D231" s="297">
        <v>7</v>
      </c>
      <c r="E231" s="303">
        <v>17</v>
      </c>
      <c r="F231" s="340" t="str">
        <f t="shared" si="6"/>
        <v/>
      </c>
      <c r="H231" s="292" t="e">
        <f>'Basic Calculator'!$AP$8</f>
        <v>#VALUE!</v>
      </c>
    </row>
    <row r="232" spans="1:8" x14ac:dyDescent="0.25">
      <c r="A232" s="340">
        <f>IF('Basic Calculator'!$J$12&lt;&gt;"",IF(AND(H232&gt;=B232,H232&lt;=C232),1,0),0)</f>
        <v>0</v>
      </c>
      <c r="B232" s="297">
        <f t="shared" si="7"/>
        <v>1317</v>
      </c>
      <c r="C232" s="300">
        <v>1322</v>
      </c>
      <c r="D232" s="297">
        <v>7</v>
      </c>
      <c r="E232" s="303">
        <v>18</v>
      </c>
      <c r="F232" s="340" t="str">
        <f t="shared" si="6"/>
        <v/>
      </c>
      <c r="H232" s="292" t="e">
        <f>'Basic Calculator'!$AP$8</f>
        <v>#VALUE!</v>
      </c>
    </row>
    <row r="233" spans="1:8" x14ac:dyDescent="0.25">
      <c r="A233" s="340">
        <f>IF('Basic Calculator'!$J$12&lt;&gt;"",IF(AND(H233&gt;=B233,H233&lt;=C233),1,0),0)</f>
        <v>0</v>
      </c>
      <c r="B233" s="297">
        <f t="shared" si="7"/>
        <v>1323</v>
      </c>
      <c r="C233" s="300">
        <v>1328</v>
      </c>
      <c r="D233" s="297">
        <v>7</v>
      </c>
      <c r="E233" s="303">
        <v>19</v>
      </c>
      <c r="F233" s="340" t="str">
        <f t="shared" si="6"/>
        <v/>
      </c>
      <c r="H233" s="292" t="e">
        <f>'Basic Calculator'!$AP$8</f>
        <v>#VALUE!</v>
      </c>
    </row>
    <row r="234" spans="1:8" x14ac:dyDescent="0.25">
      <c r="A234" s="340">
        <f>IF('Basic Calculator'!$J$12&lt;&gt;"",IF(AND(H234&gt;=B234,H234&lt;=C234),1,0),0)</f>
        <v>0</v>
      </c>
      <c r="B234" s="297">
        <f t="shared" si="7"/>
        <v>1329</v>
      </c>
      <c r="C234" s="300">
        <v>1333</v>
      </c>
      <c r="D234" s="297">
        <v>7</v>
      </c>
      <c r="E234" s="303">
        <v>20</v>
      </c>
      <c r="F234" s="340" t="str">
        <f t="shared" si="6"/>
        <v/>
      </c>
      <c r="H234" s="292" t="e">
        <f>'Basic Calculator'!$AP$8</f>
        <v>#VALUE!</v>
      </c>
    </row>
    <row r="235" spans="1:8" x14ac:dyDescent="0.25">
      <c r="A235" s="340">
        <f>IF('Basic Calculator'!$J$12&lt;&gt;"",IF(AND(H235&gt;=B235,H235&lt;=C235),1,0),0)</f>
        <v>0</v>
      </c>
      <c r="B235" s="297">
        <f t="shared" si="7"/>
        <v>1334</v>
      </c>
      <c r="C235" s="300">
        <v>1339</v>
      </c>
      <c r="D235" s="297">
        <v>7</v>
      </c>
      <c r="E235" s="303">
        <v>21</v>
      </c>
      <c r="F235" s="340" t="str">
        <f t="shared" si="6"/>
        <v/>
      </c>
      <c r="H235" s="292" t="e">
        <f>'Basic Calculator'!$AP$8</f>
        <v>#VALUE!</v>
      </c>
    </row>
    <row r="236" spans="1:8" x14ac:dyDescent="0.25">
      <c r="A236" s="340">
        <f>IF('Basic Calculator'!$J$12&lt;&gt;"",IF(AND(H236&gt;=B236,H236&lt;=C236),1,0),0)</f>
        <v>0</v>
      </c>
      <c r="B236" s="297">
        <f t="shared" si="7"/>
        <v>1340</v>
      </c>
      <c r="C236" s="300">
        <v>1345</v>
      </c>
      <c r="D236" s="297">
        <v>7</v>
      </c>
      <c r="E236" s="303">
        <v>22</v>
      </c>
      <c r="F236" s="340" t="str">
        <f t="shared" si="6"/>
        <v/>
      </c>
      <c r="H236" s="292" t="e">
        <f>'Basic Calculator'!$AP$8</f>
        <v>#VALUE!</v>
      </c>
    </row>
    <row r="237" spans="1:8" x14ac:dyDescent="0.25">
      <c r="A237" s="340">
        <f>IF('Basic Calculator'!$J$12&lt;&gt;"",IF(AND(H237&gt;=B237,H237&lt;=C237),1,0),0)</f>
        <v>0</v>
      </c>
      <c r="B237" s="297">
        <f t="shared" si="7"/>
        <v>1346</v>
      </c>
      <c r="C237" s="300">
        <v>1351</v>
      </c>
      <c r="D237" s="297">
        <v>7</v>
      </c>
      <c r="E237" s="303">
        <v>23</v>
      </c>
      <c r="F237" s="340" t="str">
        <f t="shared" si="6"/>
        <v/>
      </c>
      <c r="H237" s="292" t="e">
        <f>'Basic Calculator'!$AP$8</f>
        <v>#VALUE!</v>
      </c>
    </row>
    <row r="238" spans="1:8" x14ac:dyDescent="0.25">
      <c r="A238" s="340">
        <f>IF('Basic Calculator'!$J$12&lt;&gt;"",IF(AND(H238&gt;=B238,H238&lt;=C238),1,0),0)</f>
        <v>0</v>
      </c>
      <c r="B238" s="297">
        <f t="shared" si="7"/>
        <v>1352</v>
      </c>
      <c r="C238" s="300">
        <v>1357</v>
      </c>
      <c r="D238" s="297">
        <v>7</v>
      </c>
      <c r="E238" s="303">
        <v>24</v>
      </c>
      <c r="F238" s="340" t="str">
        <f t="shared" si="6"/>
        <v/>
      </c>
      <c r="H238" s="292" t="e">
        <f>'Basic Calculator'!$AP$8</f>
        <v>#VALUE!</v>
      </c>
    </row>
    <row r="239" spans="1:8" x14ac:dyDescent="0.25">
      <c r="A239" s="340">
        <f>IF('Basic Calculator'!$J$12&lt;&gt;"",IF(AND(H239&gt;=B239,H239&lt;=C239),1,0),0)</f>
        <v>0</v>
      </c>
      <c r="B239" s="297">
        <f t="shared" si="7"/>
        <v>1358</v>
      </c>
      <c r="C239" s="300">
        <v>1362</v>
      </c>
      <c r="D239" s="297">
        <v>7</v>
      </c>
      <c r="E239" s="303">
        <v>25</v>
      </c>
      <c r="F239" s="340" t="str">
        <f t="shared" si="6"/>
        <v/>
      </c>
      <c r="H239" s="292" t="e">
        <f>'Basic Calculator'!$AP$8</f>
        <v>#VALUE!</v>
      </c>
    </row>
    <row r="240" spans="1:8" x14ac:dyDescent="0.25">
      <c r="A240" s="340">
        <f>IF('Basic Calculator'!$J$12&lt;&gt;"",IF(AND(H240&gt;=B240,H240&lt;=C240),1,0),0)</f>
        <v>0</v>
      </c>
      <c r="B240" s="297">
        <f t="shared" si="7"/>
        <v>1363</v>
      </c>
      <c r="C240" s="300">
        <v>1368</v>
      </c>
      <c r="D240" s="297">
        <v>7</v>
      </c>
      <c r="E240" s="303">
        <v>26</v>
      </c>
      <c r="F240" s="340" t="str">
        <f t="shared" si="6"/>
        <v/>
      </c>
      <c r="H240" s="292" t="e">
        <f>'Basic Calculator'!$AP$8</f>
        <v>#VALUE!</v>
      </c>
    </row>
    <row r="241" spans="1:8" x14ac:dyDescent="0.25">
      <c r="A241" s="340">
        <f>IF('Basic Calculator'!$J$12&lt;&gt;"",IF(AND(H241&gt;=B241,H241&lt;=C241),1,0),0)</f>
        <v>0</v>
      </c>
      <c r="B241" s="297">
        <f t="shared" si="7"/>
        <v>1369</v>
      </c>
      <c r="C241" s="300">
        <v>1374</v>
      </c>
      <c r="D241" s="297">
        <v>7</v>
      </c>
      <c r="E241" s="303">
        <v>27</v>
      </c>
      <c r="F241" s="340" t="str">
        <f t="shared" si="6"/>
        <v/>
      </c>
      <c r="H241" s="292" t="e">
        <f>'Basic Calculator'!$AP$8</f>
        <v>#VALUE!</v>
      </c>
    </row>
    <row r="242" spans="1:8" x14ac:dyDescent="0.25">
      <c r="A242" s="340">
        <f>IF('Basic Calculator'!$J$12&lt;&gt;"",IF(AND(H242&gt;=B242,H242&lt;=C242),1,0),0)</f>
        <v>0</v>
      </c>
      <c r="B242" s="297">
        <f t="shared" si="7"/>
        <v>1375</v>
      </c>
      <c r="C242" s="300">
        <v>1380</v>
      </c>
      <c r="D242" s="297">
        <v>7</v>
      </c>
      <c r="E242" s="303">
        <v>28</v>
      </c>
      <c r="F242" s="340" t="str">
        <f t="shared" si="6"/>
        <v/>
      </c>
      <c r="H242" s="292" t="e">
        <f>'Basic Calculator'!$AP$8</f>
        <v>#VALUE!</v>
      </c>
    </row>
    <row r="243" spans="1:8" x14ac:dyDescent="0.25">
      <c r="A243" s="340">
        <f>IF('Basic Calculator'!$J$12&lt;&gt;"",IF(AND(H243&gt;=B243,H243&lt;=C243),1,0),0)</f>
        <v>0</v>
      </c>
      <c r="B243" s="297">
        <f t="shared" si="7"/>
        <v>1381</v>
      </c>
      <c r="C243" s="300">
        <v>1386</v>
      </c>
      <c r="D243" s="297">
        <v>7</v>
      </c>
      <c r="E243" s="303">
        <v>29</v>
      </c>
      <c r="F243" s="340" t="str">
        <f t="shared" si="6"/>
        <v/>
      </c>
      <c r="H243" s="292" t="e">
        <f>'Basic Calculator'!$AP$8</f>
        <v>#VALUE!</v>
      </c>
    </row>
    <row r="244" spans="1:8" x14ac:dyDescent="0.25">
      <c r="A244" s="340">
        <f>IF('Basic Calculator'!$J$12&lt;&gt;"",IF(AND(H244&gt;=B244,H244&lt;=C244),1,0),0)</f>
        <v>0</v>
      </c>
      <c r="B244" s="297">
        <f t="shared" si="7"/>
        <v>1387</v>
      </c>
      <c r="C244" s="300">
        <v>1391</v>
      </c>
      <c r="D244" s="297">
        <v>8</v>
      </c>
      <c r="E244" s="303">
        <v>0</v>
      </c>
      <c r="F244" s="340" t="str">
        <f t="shared" si="6"/>
        <v/>
      </c>
      <c r="H244" s="292" t="e">
        <f>'Basic Calculator'!$AP$8</f>
        <v>#VALUE!</v>
      </c>
    </row>
    <row r="245" spans="1:8" x14ac:dyDescent="0.25">
      <c r="A245" s="340">
        <f>IF('Basic Calculator'!$J$12&lt;&gt;"",IF(AND(H245&gt;=B245,H245&lt;=C245),1,0),0)</f>
        <v>0</v>
      </c>
      <c r="B245" s="297">
        <f t="shared" si="7"/>
        <v>1392</v>
      </c>
      <c r="C245" s="300">
        <v>1397</v>
      </c>
      <c r="D245" s="297">
        <v>8</v>
      </c>
      <c r="E245" s="303">
        <v>1</v>
      </c>
      <c r="F245" s="340" t="str">
        <f t="shared" si="6"/>
        <v/>
      </c>
      <c r="H245" s="292" t="e">
        <f>'Basic Calculator'!$AP$8</f>
        <v>#VALUE!</v>
      </c>
    </row>
    <row r="246" spans="1:8" x14ac:dyDescent="0.25">
      <c r="A246" s="340">
        <f>IF('Basic Calculator'!$J$12&lt;&gt;"",IF(AND(H246&gt;=B246,H246&lt;=C246),1,0),0)</f>
        <v>0</v>
      </c>
      <c r="B246" s="297">
        <f t="shared" si="7"/>
        <v>1398</v>
      </c>
      <c r="C246" s="300">
        <v>1403</v>
      </c>
      <c r="D246" s="297">
        <v>8</v>
      </c>
      <c r="E246" s="303">
        <v>2</v>
      </c>
      <c r="F246" s="340" t="str">
        <f t="shared" si="6"/>
        <v/>
      </c>
      <c r="H246" s="292" t="e">
        <f>'Basic Calculator'!$AP$8</f>
        <v>#VALUE!</v>
      </c>
    </row>
    <row r="247" spans="1:8" x14ac:dyDescent="0.25">
      <c r="A247" s="340">
        <f>IF('Basic Calculator'!$J$12&lt;&gt;"",IF(AND(H247&gt;=B247,H247&lt;=C247),1,0),0)</f>
        <v>0</v>
      </c>
      <c r="B247" s="297">
        <f t="shared" si="7"/>
        <v>1404</v>
      </c>
      <c r="C247" s="300">
        <v>1409</v>
      </c>
      <c r="D247" s="297">
        <v>8</v>
      </c>
      <c r="E247" s="303">
        <v>3</v>
      </c>
      <c r="F247" s="340" t="str">
        <f t="shared" si="6"/>
        <v/>
      </c>
      <c r="H247" s="292" t="e">
        <f>'Basic Calculator'!$AP$8</f>
        <v>#VALUE!</v>
      </c>
    </row>
    <row r="248" spans="1:8" x14ac:dyDescent="0.25">
      <c r="A248" s="340">
        <f>IF('Basic Calculator'!$J$12&lt;&gt;"",IF(AND(H248&gt;=B248,H248&lt;=C248),1,0),0)</f>
        <v>0</v>
      </c>
      <c r="B248" s="297">
        <f t="shared" si="7"/>
        <v>1410</v>
      </c>
      <c r="C248" s="300">
        <v>1415</v>
      </c>
      <c r="D248" s="297">
        <v>8</v>
      </c>
      <c r="E248" s="303">
        <v>4</v>
      </c>
      <c r="F248" s="340" t="str">
        <f t="shared" si="6"/>
        <v/>
      </c>
      <c r="H248" s="292" t="e">
        <f>'Basic Calculator'!$AP$8</f>
        <v>#VALUE!</v>
      </c>
    </row>
    <row r="249" spans="1:8" x14ac:dyDescent="0.25">
      <c r="A249" s="340">
        <f>IF('Basic Calculator'!$J$12&lt;&gt;"",IF(AND(H249&gt;=B249,H249&lt;=C249),1,0),0)</f>
        <v>0</v>
      </c>
      <c r="B249" s="297">
        <f t="shared" si="7"/>
        <v>1416</v>
      </c>
      <c r="C249" s="300">
        <v>1420</v>
      </c>
      <c r="D249" s="297">
        <v>8</v>
      </c>
      <c r="E249" s="303">
        <v>5</v>
      </c>
      <c r="F249" s="340" t="str">
        <f t="shared" si="6"/>
        <v/>
      </c>
      <c r="H249" s="292" t="e">
        <f>'Basic Calculator'!$AP$8</f>
        <v>#VALUE!</v>
      </c>
    </row>
    <row r="250" spans="1:8" x14ac:dyDescent="0.25">
      <c r="A250" s="340">
        <f>IF('Basic Calculator'!$J$12&lt;&gt;"",IF(AND(H250&gt;=B250,H250&lt;=C250),1,0),0)</f>
        <v>0</v>
      </c>
      <c r="B250" s="297">
        <f t="shared" si="7"/>
        <v>1421</v>
      </c>
      <c r="C250" s="300">
        <v>1426</v>
      </c>
      <c r="D250" s="297">
        <v>8</v>
      </c>
      <c r="E250" s="303">
        <v>6</v>
      </c>
      <c r="F250" s="340" t="str">
        <f t="shared" si="6"/>
        <v/>
      </c>
      <c r="H250" s="292" t="e">
        <f>'Basic Calculator'!$AP$8</f>
        <v>#VALUE!</v>
      </c>
    </row>
    <row r="251" spans="1:8" x14ac:dyDescent="0.25">
      <c r="A251" s="340">
        <f>IF('Basic Calculator'!$J$12&lt;&gt;"",IF(AND(H251&gt;=B251,H251&lt;=C251),1,0),0)</f>
        <v>0</v>
      </c>
      <c r="B251" s="297">
        <f t="shared" si="7"/>
        <v>1427</v>
      </c>
      <c r="C251" s="300">
        <v>1432</v>
      </c>
      <c r="D251" s="297">
        <v>8</v>
      </c>
      <c r="E251" s="303">
        <v>7</v>
      </c>
      <c r="F251" s="340" t="str">
        <f t="shared" si="6"/>
        <v/>
      </c>
      <c r="H251" s="292" t="e">
        <f>'Basic Calculator'!$AP$8</f>
        <v>#VALUE!</v>
      </c>
    </row>
    <row r="252" spans="1:8" x14ac:dyDescent="0.25">
      <c r="A252" s="340">
        <f>IF('Basic Calculator'!$J$12&lt;&gt;"",IF(AND(H252&gt;=B252,H252&lt;=C252),1,0),0)</f>
        <v>0</v>
      </c>
      <c r="B252" s="297">
        <f t="shared" si="7"/>
        <v>1433</v>
      </c>
      <c r="C252" s="300">
        <v>1438</v>
      </c>
      <c r="D252" s="297">
        <v>8</v>
      </c>
      <c r="E252" s="303">
        <v>8</v>
      </c>
      <c r="F252" s="340" t="str">
        <f t="shared" si="6"/>
        <v/>
      </c>
      <c r="H252" s="292" t="e">
        <f>'Basic Calculator'!$AP$8</f>
        <v>#VALUE!</v>
      </c>
    </row>
    <row r="253" spans="1:8" x14ac:dyDescent="0.25">
      <c r="A253" s="340">
        <f>IF('Basic Calculator'!$J$12&lt;&gt;"",IF(AND(H253&gt;=B253,H253&lt;=C253),1,0),0)</f>
        <v>0</v>
      </c>
      <c r="B253" s="297">
        <f t="shared" si="7"/>
        <v>1439</v>
      </c>
      <c r="C253" s="300">
        <v>1444</v>
      </c>
      <c r="D253" s="297">
        <v>8</v>
      </c>
      <c r="E253" s="303">
        <v>9</v>
      </c>
      <c r="F253" s="340" t="str">
        <f t="shared" si="6"/>
        <v/>
      </c>
      <c r="H253" s="292" t="e">
        <f>'Basic Calculator'!$AP$8</f>
        <v>#VALUE!</v>
      </c>
    </row>
    <row r="254" spans="1:8" x14ac:dyDescent="0.25">
      <c r="A254" s="340">
        <f>IF('Basic Calculator'!$J$12&lt;&gt;"",IF(AND(H254&gt;=B254,H254&lt;=C254),1,0),0)</f>
        <v>0</v>
      </c>
      <c r="B254" s="297">
        <f t="shared" si="7"/>
        <v>1445</v>
      </c>
      <c r="C254" s="300">
        <v>1449</v>
      </c>
      <c r="D254" s="297">
        <v>8</v>
      </c>
      <c r="E254" s="303">
        <v>10</v>
      </c>
      <c r="F254" s="340" t="str">
        <f t="shared" si="6"/>
        <v/>
      </c>
      <c r="H254" s="292" t="e">
        <f>'Basic Calculator'!$AP$8</f>
        <v>#VALUE!</v>
      </c>
    </row>
    <row r="255" spans="1:8" x14ac:dyDescent="0.25">
      <c r="A255" s="340">
        <f>IF('Basic Calculator'!$J$12&lt;&gt;"",IF(AND(H255&gt;=B255,H255&lt;=C255),1,0),0)</f>
        <v>0</v>
      </c>
      <c r="B255" s="297">
        <f t="shared" si="7"/>
        <v>1450</v>
      </c>
      <c r="C255" s="300">
        <v>1455</v>
      </c>
      <c r="D255" s="297">
        <v>8</v>
      </c>
      <c r="E255" s="303">
        <v>11</v>
      </c>
      <c r="F255" s="340" t="str">
        <f t="shared" si="6"/>
        <v/>
      </c>
      <c r="H255" s="292" t="e">
        <f>'Basic Calculator'!$AP$8</f>
        <v>#VALUE!</v>
      </c>
    </row>
    <row r="256" spans="1:8" x14ac:dyDescent="0.25">
      <c r="A256" s="340">
        <f>IF('Basic Calculator'!$J$12&lt;&gt;"",IF(AND(H256&gt;=B256,H256&lt;=C256),1,0),0)</f>
        <v>0</v>
      </c>
      <c r="B256" s="297">
        <f t="shared" si="7"/>
        <v>1456</v>
      </c>
      <c r="C256" s="300">
        <v>1461</v>
      </c>
      <c r="D256" s="297">
        <v>8</v>
      </c>
      <c r="E256" s="303">
        <v>12</v>
      </c>
      <c r="F256" s="340" t="str">
        <f t="shared" si="6"/>
        <v/>
      </c>
      <c r="H256" s="292" t="e">
        <f>'Basic Calculator'!$AP$8</f>
        <v>#VALUE!</v>
      </c>
    </row>
    <row r="257" spans="1:8" x14ac:dyDescent="0.25">
      <c r="A257" s="340">
        <f>IF('Basic Calculator'!$J$12&lt;&gt;"",IF(AND(H257&gt;=B257,H257&lt;=C257),1,0),0)</f>
        <v>0</v>
      </c>
      <c r="B257" s="297">
        <f t="shared" si="7"/>
        <v>1462</v>
      </c>
      <c r="C257" s="300">
        <v>1467</v>
      </c>
      <c r="D257" s="297">
        <v>8</v>
      </c>
      <c r="E257" s="303">
        <v>13</v>
      </c>
      <c r="F257" s="340" t="str">
        <f t="shared" si="6"/>
        <v/>
      </c>
      <c r="H257" s="292" t="e">
        <f>'Basic Calculator'!$AP$8</f>
        <v>#VALUE!</v>
      </c>
    </row>
    <row r="258" spans="1:8" x14ac:dyDescent="0.25">
      <c r="A258" s="340">
        <f>IF('Basic Calculator'!$J$12&lt;&gt;"",IF(AND(H258&gt;=B258,H258&lt;=C258),1,0),0)</f>
        <v>0</v>
      </c>
      <c r="B258" s="297">
        <f t="shared" si="7"/>
        <v>1468</v>
      </c>
      <c r="C258" s="300">
        <v>1473</v>
      </c>
      <c r="D258" s="297">
        <v>8</v>
      </c>
      <c r="E258" s="303">
        <v>14</v>
      </c>
      <c r="F258" s="340" t="str">
        <f t="shared" si="6"/>
        <v/>
      </c>
      <c r="H258" s="292" t="e">
        <f>'Basic Calculator'!$AP$8</f>
        <v>#VALUE!</v>
      </c>
    </row>
    <row r="259" spans="1:8" x14ac:dyDescent="0.25">
      <c r="A259" s="340">
        <f>IF('Basic Calculator'!$J$12&lt;&gt;"",IF(AND(H259&gt;=B259,H259&lt;=C259),1,0),0)</f>
        <v>0</v>
      </c>
      <c r="B259" s="297">
        <f t="shared" si="7"/>
        <v>1474</v>
      </c>
      <c r="C259" s="300">
        <v>1478</v>
      </c>
      <c r="D259" s="297">
        <v>8</v>
      </c>
      <c r="E259" s="303">
        <v>15</v>
      </c>
      <c r="F259" s="340" t="str">
        <f t="shared" si="6"/>
        <v/>
      </c>
      <c r="H259" s="292" t="e">
        <f>'Basic Calculator'!$AP$8</f>
        <v>#VALUE!</v>
      </c>
    </row>
    <row r="260" spans="1:8" x14ac:dyDescent="0.25">
      <c r="A260" s="340">
        <f>IF('Basic Calculator'!$J$12&lt;&gt;"",IF(AND(H260&gt;=B260,H260&lt;=C260),1,0),0)</f>
        <v>0</v>
      </c>
      <c r="B260" s="297">
        <f t="shared" si="7"/>
        <v>1479</v>
      </c>
      <c r="C260" s="300">
        <v>1484</v>
      </c>
      <c r="D260" s="297">
        <v>8</v>
      </c>
      <c r="E260" s="303">
        <v>16</v>
      </c>
      <c r="F260" s="340" t="str">
        <f t="shared" si="6"/>
        <v/>
      </c>
      <c r="H260" s="292" t="e">
        <f>'Basic Calculator'!$AP$8</f>
        <v>#VALUE!</v>
      </c>
    </row>
    <row r="261" spans="1:8" x14ac:dyDescent="0.25">
      <c r="A261" s="340">
        <f>IF('Basic Calculator'!$J$12&lt;&gt;"",IF(AND(H261&gt;=B261,H261&lt;=C261),1,0),0)</f>
        <v>0</v>
      </c>
      <c r="B261" s="297">
        <f t="shared" si="7"/>
        <v>1485</v>
      </c>
      <c r="C261" s="300">
        <v>1490</v>
      </c>
      <c r="D261" s="297">
        <v>8</v>
      </c>
      <c r="E261" s="303">
        <v>17</v>
      </c>
      <c r="F261" s="340" t="str">
        <f t="shared" ref="F261:F324" si="8">IF(A261=1,"&lt;---MATCH","")</f>
        <v/>
      </c>
      <c r="H261" s="292" t="e">
        <f>'Basic Calculator'!$AP$8</f>
        <v>#VALUE!</v>
      </c>
    </row>
    <row r="262" spans="1:8" x14ac:dyDescent="0.25">
      <c r="A262" s="340">
        <f>IF('Basic Calculator'!$J$12&lt;&gt;"",IF(AND(H262&gt;=B262,H262&lt;=C262),1,0),0)</f>
        <v>0</v>
      </c>
      <c r="B262" s="297">
        <f t="shared" si="7"/>
        <v>1491</v>
      </c>
      <c r="C262" s="300">
        <v>1496</v>
      </c>
      <c r="D262" s="297">
        <v>8</v>
      </c>
      <c r="E262" s="303">
        <v>18</v>
      </c>
      <c r="F262" s="340" t="str">
        <f t="shared" si="8"/>
        <v/>
      </c>
      <c r="H262" s="292" t="e">
        <f>'Basic Calculator'!$AP$8</f>
        <v>#VALUE!</v>
      </c>
    </row>
    <row r="263" spans="1:8" x14ac:dyDescent="0.25">
      <c r="A263" s="340">
        <f>IF('Basic Calculator'!$J$12&lt;&gt;"",IF(AND(H263&gt;=B263,H263&lt;=C263),1,0),0)</f>
        <v>0</v>
      </c>
      <c r="B263" s="297">
        <f t="shared" ref="B263:B326" si="9">C262+1</f>
        <v>1497</v>
      </c>
      <c r="C263" s="300">
        <v>1502</v>
      </c>
      <c r="D263" s="297">
        <v>8</v>
      </c>
      <c r="E263" s="303">
        <v>19</v>
      </c>
      <c r="F263" s="340" t="str">
        <f t="shared" si="8"/>
        <v/>
      </c>
      <c r="H263" s="292" t="e">
        <f>'Basic Calculator'!$AP$8</f>
        <v>#VALUE!</v>
      </c>
    </row>
    <row r="264" spans="1:8" x14ac:dyDescent="0.25">
      <c r="A264" s="340">
        <f>IF('Basic Calculator'!$J$12&lt;&gt;"",IF(AND(H264&gt;=B264,H264&lt;=C264),1,0),0)</f>
        <v>0</v>
      </c>
      <c r="B264" s="297">
        <f t="shared" si="9"/>
        <v>1503</v>
      </c>
      <c r="C264" s="300">
        <v>1507</v>
      </c>
      <c r="D264" s="297">
        <v>8</v>
      </c>
      <c r="E264" s="303">
        <v>20</v>
      </c>
      <c r="F264" s="340" t="str">
        <f t="shared" si="8"/>
        <v/>
      </c>
      <c r="H264" s="292" t="e">
        <f>'Basic Calculator'!$AP$8</f>
        <v>#VALUE!</v>
      </c>
    </row>
    <row r="265" spans="1:8" x14ac:dyDescent="0.25">
      <c r="A265" s="340">
        <f>IF('Basic Calculator'!$J$12&lt;&gt;"",IF(AND(H265&gt;=B265,H265&lt;=C265),1,0),0)</f>
        <v>0</v>
      </c>
      <c r="B265" s="297">
        <f t="shared" si="9"/>
        <v>1508</v>
      </c>
      <c r="C265" s="300">
        <v>1513</v>
      </c>
      <c r="D265" s="297">
        <v>8</v>
      </c>
      <c r="E265" s="303">
        <v>21</v>
      </c>
      <c r="F265" s="340" t="str">
        <f t="shared" si="8"/>
        <v/>
      </c>
      <c r="H265" s="292" t="e">
        <f>'Basic Calculator'!$AP$8</f>
        <v>#VALUE!</v>
      </c>
    </row>
    <row r="266" spans="1:8" x14ac:dyDescent="0.25">
      <c r="A266" s="340">
        <f>IF('Basic Calculator'!$J$12&lt;&gt;"",IF(AND(H266&gt;=B266,H266&lt;=C266),1,0),0)</f>
        <v>0</v>
      </c>
      <c r="B266" s="297">
        <f t="shared" si="9"/>
        <v>1514</v>
      </c>
      <c r="C266" s="300">
        <v>1519</v>
      </c>
      <c r="D266" s="297">
        <v>8</v>
      </c>
      <c r="E266" s="303">
        <v>22</v>
      </c>
      <c r="F266" s="340" t="str">
        <f t="shared" si="8"/>
        <v/>
      </c>
      <c r="H266" s="292" t="e">
        <f>'Basic Calculator'!$AP$8</f>
        <v>#VALUE!</v>
      </c>
    </row>
    <row r="267" spans="1:8" x14ac:dyDescent="0.25">
      <c r="A267" s="340">
        <f>IF('Basic Calculator'!$J$12&lt;&gt;"",IF(AND(H267&gt;=B267,H267&lt;=C267),1,0),0)</f>
        <v>0</v>
      </c>
      <c r="B267" s="297">
        <f t="shared" si="9"/>
        <v>1520</v>
      </c>
      <c r="C267" s="300">
        <v>1525</v>
      </c>
      <c r="D267" s="297">
        <v>8</v>
      </c>
      <c r="E267" s="303">
        <v>23</v>
      </c>
      <c r="F267" s="340" t="str">
        <f t="shared" si="8"/>
        <v/>
      </c>
      <c r="H267" s="292" t="e">
        <f>'Basic Calculator'!$AP$8</f>
        <v>#VALUE!</v>
      </c>
    </row>
    <row r="268" spans="1:8" x14ac:dyDescent="0.25">
      <c r="A268" s="340">
        <f>IF('Basic Calculator'!$J$12&lt;&gt;"",IF(AND(H268&gt;=B268,H268&lt;=C268),1,0),0)</f>
        <v>0</v>
      </c>
      <c r="B268" s="297">
        <f t="shared" si="9"/>
        <v>1526</v>
      </c>
      <c r="C268" s="300">
        <v>1531</v>
      </c>
      <c r="D268" s="297">
        <v>8</v>
      </c>
      <c r="E268" s="303">
        <v>24</v>
      </c>
      <c r="F268" s="340" t="str">
        <f t="shared" si="8"/>
        <v/>
      </c>
      <c r="H268" s="292" t="e">
        <f>'Basic Calculator'!$AP$8</f>
        <v>#VALUE!</v>
      </c>
    </row>
    <row r="269" spans="1:8" x14ac:dyDescent="0.25">
      <c r="A269" s="340">
        <f>IF('Basic Calculator'!$J$12&lt;&gt;"",IF(AND(H269&gt;=B269,H269&lt;=C269),1,0),0)</f>
        <v>0</v>
      </c>
      <c r="B269" s="297">
        <f t="shared" si="9"/>
        <v>1532</v>
      </c>
      <c r="C269" s="300">
        <v>1536</v>
      </c>
      <c r="D269" s="297">
        <v>8</v>
      </c>
      <c r="E269" s="303">
        <v>25</v>
      </c>
      <c r="F269" s="340" t="str">
        <f t="shared" si="8"/>
        <v/>
      </c>
      <c r="H269" s="292" t="e">
        <f>'Basic Calculator'!$AP$8</f>
        <v>#VALUE!</v>
      </c>
    </row>
    <row r="270" spans="1:8" x14ac:dyDescent="0.25">
      <c r="A270" s="340">
        <f>IF('Basic Calculator'!$J$12&lt;&gt;"",IF(AND(H270&gt;=B270,H270&lt;=C270),1,0),0)</f>
        <v>0</v>
      </c>
      <c r="B270" s="297">
        <f t="shared" si="9"/>
        <v>1537</v>
      </c>
      <c r="C270" s="300">
        <v>1542</v>
      </c>
      <c r="D270" s="297">
        <v>8</v>
      </c>
      <c r="E270" s="303">
        <v>26</v>
      </c>
      <c r="F270" s="340" t="str">
        <f t="shared" si="8"/>
        <v/>
      </c>
      <c r="H270" s="292" t="e">
        <f>'Basic Calculator'!$AP$8</f>
        <v>#VALUE!</v>
      </c>
    </row>
    <row r="271" spans="1:8" x14ac:dyDescent="0.25">
      <c r="A271" s="340">
        <f>IF('Basic Calculator'!$J$12&lt;&gt;"",IF(AND(H271&gt;=B271,H271&lt;=C271),1,0),0)</f>
        <v>0</v>
      </c>
      <c r="B271" s="297">
        <f t="shared" si="9"/>
        <v>1543</v>
      </c>
      <c r="C271" s="300">
        <v>1548</v>
      </c>
      <c r="D271" s="297">
        <v>8</v>
      </c>
      <c r="E271" s="303">
        <v>27</v>
      </c>
      <c r="F271" s="340" t="str">
        <f t="shared" si="8"/>
        <v/>
      </c>
      <c r="H271" s="292" t="e">
        <f>'Basic Calculator'!$AP$8</f>
        <v>#VALUE!</v>
      </c>
    </row>
    <row r="272" spans="1:8" x14ac:dyDescent="0.25">
      <c r="A272" s="340">
        <f>IF('Basic Calculator'!$J$12&lt;&gt;"",IF(AND(H272&gt;=B272,H272&lt;=C272),1,0),0)</f>
        <v>0</v>
      </c>
      <c r="B272" s="297">
        <f t="shared" si="9"/>
        <v>1549</v>
      </c>
      <c r="C272" s="300">
        <v>1554</v>
      </c>
      <c r="D272" s="297">
        <v>8</v>
      </c>
      <c r="E272" s="303">
        <v>28</v>
      </c>
      <c r="F272" s="340" t="str">
        <f t="shared" si="8"/>
        <v/>
      </c>
      <c r="H272" s="292" t="e">
        <f>'Basic Calculator'!$AP$8</f>
        <v>#VALUE!</v>
      </c>
    </row>
    <row r="273" spans="1:8" x14ac:dyDescent="0.25">
      <c r="A273" s="340">
        <f>IF('Basic Calculator'!$J$12&lt;&gt;"",IF(AND(H273&gt;=B273,H273&lt;=C273),1,0),0)</f>
        <v>0</v>
      </c>
      <c r="B273" s="297">
        <f t="shared" si="9"/>
        <v>1555</v>
      </c>
      <c r="C273" s="300">
        <v>1560</v>
      </c>
      <c r="D273" s="297">
        <v>8</v>
      </c>
      <c r="E273" s="303">
        <v>29</v>
      </c>
      <c r="F273" s="340" t="str">
        <f t="shared" si="8"/>
        <v/>
      </c>
      <c r="H273" s="292" t="e">
        <f>'Basic Calculator'!$AP$8</f>
        <v>#VALUE!</v>
      </c>
    </row>
    <row r="274" spans="1:8" x14ac:dyDescent="0.25">
      <c r="A274" s="340">
        <f>IF('Basic Calculator'!$J$12&lt;&gt;"",IF(AND(H274&gt;=B274,H274&lt;=C274),1,0),0)</f>
        <v>0</v>
      </c>
      <c r="B274" s="297">
        <f t="shared" si="9"/>
        <v>1561</v>
      </c>
      <c r="C274" s="300">
        <v>1565</v>
      </c>
      <c r="D274" s="297">
        <v>9</v>
      </c>
      <c r="E274" s="303">
        <v>0</v>
      </c>
      <c r="F274" s="340" t="str">
        <f t="shared" si="8"/>
        <v/>
      </c>
      <c r="H274" s="292" t="e">
        <f>'Basic Calculator'!$AP$8</f>
        <v>#VALUE!</v>
      </c>
    </row>
    <row r="275" spans="1:8" x14ac:dyDescent="0.25">
      <c r="A275" s="340">
        <f>IF('Basic Calculator'!$J$12&lt;&gt;"",IF(AND(H275&gt;=B275,H275&lt;=C275),1,0),0)</f>
        <v>0</v>
      </c>
      <c r="B275" s="297">
        <f t="shared" si="9"/>
        <v>1566</v>
      </c>
      <c r="C275" s="300">
        <v>1571</v>
      </c>
      <c r="D275" s="297">
        <v>9</v>
      </c>
      <c r="E275" s="303">
        <v>1</v>
      </c>
      <c r="F275" s="340" t="str">
        <f t="shared" si="8"/>
        <v/>
      </c>
      <c r="H275" s="292" t="e">
        <f>'Basic Calculator'!$AP$8</f>
        <v>#VALUE!</v>
      </c>
    </row>
    <row r="276" spans="1:8" x14ac:dyDescent="0.25">
      <c r="A276" s="340">
        <f>IF('Basic Calculator'!$J$12&lt;&gt;"",IF(AND(H276&gt;=B276,H276&lt;=C276),1,0),0)</f>
        <v>0</v>
      </c>
      <c r="B276" s="297">
        <f t="shared" si="9"/>
        <v>1572</v>
      </c>
      <c r="C276" s="300">
        <v>1577</v>
      </c>
      <c r="D276" s="297">
        <v>9</v>
      </c>
      <c r="E276" s="303">
        <v>2</v>
      </c>
      <c r="F276" s="340" t="str">
        <f t="shared" si="8"/>
        <v/>
      </c>
      <c r="H276" s="292" t="e">
        <f>'Basic Calculator'!$AP$8</f>
        <v>#VALUE!</v>
      </c>
    </row>
    <row r="277" spans="1:8" x14ac:dyDescent="0.25">
      <c r="A277" s="340">
        <f>IF('Basic Calculator'!$J$12&lt;&gt;"",IF(AND(H277&gt;=B277,H277&lt;=C277),1,0),0)</f>
        <v>0</v>
      </c>
      <c r="B277" s="297">
        <f t="shared" si="9"/>
        <v>1578</v>
      </c>
      <c r="C277" s="300">
        <v>1583</v>
      </c>
      <c r="D277" s="297">
        <v>9</v>
      </c>
      <c r="E277" s="303">
        <v>3</v>
      </c>
      <c r="F277" s="340" t="str">
        <f t="shared" si="8"/>
        <v/>
      </c>
      <c r="H277" s="292" t="e">
        <f>'Basic Calculator'!$AP$8</f>
        <v>#VALUE!</v>
      </c>
    </row>
    <row r="278" spans="1:8" x14ac:dyDescent="0.25">
      <c r="A278" s="340">
        <f>IF('Basic Calculator'!$J$12&lt;&gt;"",IF(AND(H278&gt;=B278,H278&lt;=C278),1,0),0)</f>
        <v>0</v>
      </c>
      <c r="B278" s="297">
        <f t="shared" si="9"/>
        <v>1584</v>
      </c>
      <c r="C278" s="300">
        <v>1589</v>
      </c>
      <c r="D278" s="297">
        <v>9</v>
      </c>
      <c r="E278" s="303">
        <v>4</v>
      </c>
      <c r="F278" s="340" t="str">
        <f t="shared" si="8"/>
        <v/>
      </c>
      <c r="H278" s="292" t="e">
        <f>'Basic Calculator'!$AP$8</f>
        <v>#VALUE!</v>
      </c>
    </row>
    <row r="279" spans="1:8" x14ac:dyDescent="0.25">
      <c r="A279" s="340">
        <f>IF('Basic Calculator'!$J$12&lt;&gt;"",IF(AND(H279&gt;=B279,H279&lt;=C279),1,0),0)</f>
        <v>0</v>
      </c>
      <c r="B279" s="297">
        <f t="shared" si="9"/>
        <v>1590</v>
      </c>
      <c r="C279" s="300">
        <v>1594</v>
      </c>
      <c r="D279" s="297">
        <v>9</v>
      </c>
      <c r="E279" s="303">
        <v>5</v>
      </c>
      <c r="F279" s="340" t="str">
        <f t="shared" si="8"/>
        <v/>
      </c>
      <c r="H279" s="292" t="e">
        <f>'Basic Calculator'!$AP$8</f>
        <v>#VALUE!</v>
      </c>
    </row>
    <row r="280" spans="1:8" x14ac:dyDescent="0.25">
      <c r="A280" s="340">
        <f>IF('Basic Calculator'!$J$12&lt;&gt;"",IF(AND(H280&gt;=B280,H280&lt;=C280),1,0),0)</f>
        <v>0</v>
      </c>
      <c r="B280" s="297">
        <f t="shared" si="9"/>
        <v>1595</v>
      </c>
      <c r="C280" s="300">
        <v>1600</v>
      </c>
      <c r="D280" s="297">
        <v>9</v>
      </c>
      <c r="E280" s="303">
        <v>6</v>
      </c>
      <c r="F280" s="340" t="str">
        <f t="shared" si="8"/>
        <v/>
      </c>
      <c r="H280" s="292" t="e">
        <f>'Basic Calculator'!$AP$8</f>
        <v>#VALUE!</v>
      </c>
    </row>
    <row r="281" spans="1:8" x14ac:dyDescent="0.25">
      <c r="A281" s="340">
        <f>IF('Basic Calculator'!$J$12&lt;&gt;"",IF(AND(H281&gt;=B281,H281&lt;=C281),1,0),0)</f>
        <v>0</v>
      </c>
      <c r="B281" s="297">
        <f t="shared" si="9"/>
        <v>1601</v>
      </c>
      <c r="C281" s="300">
        <v>1606</v>
      </c>
      <c r="D281" s="297">
        <v>9</v>
      </c>
      <c r="E281" s="303">
        <v>7</v>
      </c>
      <c r="F281" s="340" t="str">
        <f t="shared" si="8"/>
        <v/>
      </c>
      <c r="H281" s="292" t="e">
        <f>'Basic Calculator'!$AP$8</f>
        <v>#VALUE!</v>
      </c>
    </row>
    <row r="282" spans="1:8" x14ac:dyDescent="0.25">
      <c r="A282" s="340">
        <f>IF('Basic Calculator'!$J$12&lt;&gt;"",IF(AND(H282&gt;=B282,H282&lt;=C282),1,0),0)</f>
        <v>0</v>
      </c>
      <c r="B282" s="297">
        <f t="shared" si="9"/>
        <v>1607</v>
      </c>
      <c r="C282" s="300">
        <v>1612</v>
      </c>
      <c r="D282" s="297">
        <v>9</v>
      </c>
      <c r="E282" s="303">
        <v>8</v>
      </c>
      <c r="F282" s="340" t="str">
        <f t="shared" si="8"/>
        <v/>
      </c>
      <c r="H282" s="292" t="e">
        <f>'Basic Calculator'!$AP$8</f>
        <v>#VALUE!</v>
      </c>
    </row>
    <row r="283" spans="1:8" x14ac:dyDescent="0.25">
      <c r="A283" s="340">
        <f>IF('Basic Calculator'!$J$12&lt;&gt;"",IF(AND(H283&gt;=B283,H283&lt;=C283),1,0),0)</f>
        <v>0</v>
      </c>
      <c r="B283" s="297">
        <f t="shared" si="9"/>
        <v>1613</v>
      </c>
      <c r="C283" s="300">
        <v>1618</v>
      </c>
      <c r="D283" s="297">
        <v>9</v>
      </c>
      <c r="E283" s="303">
        <v>9</v>
      </c>
      <c r="F283" s="340" t="str">
        <f t="shared" si="8"/>
        <v/>
      </c>
      <c r="H283" s="292" t="e">
        <f>'Basic Calculator'!$AP$8</f>
        <v>#VALUE!</v>
      </c>
    </row>
    <row r="284" spans="1:8" x14ac:dyDescent="0.25">
      <c r="A284" s="340">
        <f>IF('Basic Calculator'!$J$12&lt;&gt;"",IF(AND(H284&gt;=B284,H284&lt;=C284),1,0),0)</f>
        <v>0</v>
      </c>
      <c r="B284" s="297">
        <f t="shared" si="9"/>
        <v>1619</v>
      </c>
      <c r="C284" s="300">
        <v>1623</v>
      </c>
      <c r="D284" s="297">
        <v>9</v>
      </c>
      <c r="E284" s="303">
        <v>10</v>
      </c>
      <c r="F284" s="340" t="str">
        <f t="shared" si="8"/>
        <v/>
      </c>
      <c r="H284" s="292" t="e">
        <f>'Basic Calculator'!$AP$8</f>
        <v>#VALUE!</v>
      </c>
    </row>
    <row r="285" spans="1:8" x14ac:dyDescent="0.25">
      <c r="A285" s="340">
        <f>IF('Basic Calculator'!$J$12&lt;&gt;"",IF(AND(H285&gt;=B285,H285&lt;=C285),1,0),0)</f>
        <v>0</v>
      </c>
      <c r="B285" s="297">
        <f t="shared" si="9"/>
        <v>1624</v>
      </c>
      <c r="C285" s="300">
        <v>1629</v>
      </c>
      <c r="D285" s="297">
        <v>9</v>
      </c>
      <c r="E285" s="303">
        <v>11</v>
      </c>
      <c r="F285" s="340" t="str">
        <f t="shared" si="8"/>
        <v/>
      </c>
      <c r="H285" s="292" t="e">
        <f>'Basic Calculator'!$AP$8</f>
        <v>#VALUE!</v>
      </c>
    </row>
    <row r="286" spans="1:8" x14ac:dyDescent="0.25">
      <c r="A286" s="340">
        <f>IF('Basic Calculator'!$J$12&lt;&gt;"",IF(AND(H286&gt;=B286,H286&lt;=C286),1,0),0)</f>
        <v>0</v>
      </c>
      <c r="B286" s="297">
        <f t="shared" si="9"/>
        <v>1630</v>
      </c>
      <c r="C286" s="300">
        <v>1635</v>
      </c>
      <c r="D286" s="297">
        <v>9</v>
      </c>
      <c r="E286" s="303">
        <v>12</v>
      </c>
      <c r="F286" s="340" t="str">
        <f t="shared" si="8"/>
        <v/>
      </c>
      <c r="H286" s="292" t="e">
        <f>'Basic Calculator'!$AP$8</f>
        <v>#VALUE!</v>
      </c>
    </row>
    <row r="287" spans="1:8" x14ac:dyDescent="0.25">
      <c r="A287" s="340">
        <f>IF('Basic Calculator'!$J$12&lt;&gt;"",IF(AND(H287&gt;=B287,H287&lt;=C287),1,0),0)</f>
        <v>0</v>
      </c>
      <c r="B287" s="297">
        <f t="shared" si="9"/>
        <v>1636</v>
      </c>
      <c r="C287" s="300">
        <v>1641</v>
      </c>
      <c r="D287" s="297">
        <v>9</v>
      </c>
      <c r="E287" s="303">
        <v>13</v>
      </c>
      <c r="F287" s="340" t="str">
        <f t="shared" si="8"/>
        <v/>
      </c>
      <c r="H287" s="292" t="e">
        <f>'Basic Calculator'!$AP$8</f>
        <v>#VALUE!</v>
      </c>
    </row>
    <row r="288" spans="1:8" x14ac:dyDescent="0.25">
      <c r="A288" s="340">
        <f>IF('Basic Calculator'!$J$12&lt;&gt;"",IF(AND(H288&gt;=B288,H288&lt;=C288),1,0),0)</f>
        <v>0</v>
      </c>
      <c r="B288" s="297">
        <f t="shared" si="9"/>
        <v>1642</v>
      </c>
      <c r="C288" s="300">
        <v>1646</v>
      </c>
      <c r="D288" s="297">
        <v>9</v>
      </c>
      <c r="E288" s="303">
        <v>14</v>
      </c>
      <c r="F288" s="340" t="str">
        <f t="shared" si="8"/>
        <v/>
      </c>
      <c r="H288" s="292" t="e">
        <f>'Basic Calculator'!$AP$8</f>
        <v>#VALUE!</v>
      </c>
    </row>
    <row r="289" spans="1:8" x14ac:dyDescent="0.25">
      <c r="A289" s="340">
        <f>IF('Basic Calculator'!$J$12&lt;&gt;"",IF(AND(H289&gt;=B289,H289&lt;=C289),1,0),0)</f>
        <v>0</v>
      </c>
      <c r="B289" s="297">
        <f t="shared" si="9"/>
        <v>1647</v>
      </c>
      <c r="C289" s="300">
        <v>1652</v>
      </c>
      <c r="D289" s="297">
        <v>9</v>
      </c>
      <c r="E289" s="303">
        <v>15</v>
      </c>
      <c r="F289" s="340" t="str">
        <f t="shared" si="8"/>
        <v/>
      </c>
      <c r="H289" s="292" t="e">
        <f>'Basic Calculator'!$AP$8</f>
        <v>#VALUE!</v>
      </c>
    </row>
    <row r="290" spans="1:8" x14ac:dyDescent="0.25">
      <c r="A290" s="340">
        <f>IF('Basic Calculator'!$J$12&lt;&gt;"",IF(AND(H290&gt;=B290,H290&lt;=C290),1,0),0)</f>
        <v>0</v>
      </c>
      <c r="B290" s="297">
        <f t="shared" si="9"/>
        <v>1653</v>
      </c>
      <c r="C290" s="300">
        <v>1658</v>
      </c>
      <c r="D290" s="297">
        <v>9</v>
      </c>
      <c r="E290" s="303">
        <v>16</v>
      </c>
      <c r="F290" s="340" t="str">
        <f t="shared" si="8"/>
        <v/>
      </c>
      <c r="H290" s="292" t="e">
        <f>'Basic Calculator'!$AP$8</f>
        <v>#VALUE!</v>
      </c>
    </row>
    <row r="291" spans="1:8" x14ac:dyDescent="0.25">
      <c r="A291" s="340">
        <f>IF('Basic Calculator'!$J$12&lt;&gt;"",IF(AND(H291&gt;=B291,H291&lt;=C291),1,0),0)</f>
        <v>0</v>
      </c>
      <c r="B291" s="297">
        <f t="shared" si="9"/>
        <v>1659</v>
      </c>
      <c r="C291" s="300">
        <v>1664</v>
      </c>
      <c r="D291" s="297">
        <v>9</v>
      </c>
      <c r="E291" s="303">
        <v>17</v>
      </c>
      <c r="F291" s="340" t="str">
        <f t="shared" si="8"/>
        <v/>
      </c>
      <c r="H291" s="292" t="e">
        <f>'Basic Calculator'!$AP$8</f>
        <v>#VALUE!</v>
      </c>
    </row>
    <row r="292" spans="1:8" x14ac:dyDescent="0.25">
      <c r="A292" s="340">
        <f>IF('Basic Calculator'!$J$12&lt;&gt;"",IF(AND(H292&gt;=B292,H292&lt;=C292),1,0),0)</f>
        <v>0</v>
      </c>
      <c r="B292" s="297">
        <f t="shared" si="9"/>
        <v>1665</v>
      </c>
      <c r="C292" s="300">
        <v>1670</v>
      </c>
      <c r="D292" s="297">
        <v>9</v>
      </c>
      <c r="E292" s="303">
        <v>18</v>
      </c>
      <c r="F292" s="340" t="str">
        <f t="shared" si="8"/>
        <v/>
      </c>
      <c r="H292" s="292" t="e">
        <f>'Basic Calculator'!$AP$8</f>
        <v>#VALUE!</v>
      </c>
    </row>
    <row r="293" spans="1:8" x14ac:dyDescent="0.25">
      <c r="A293" s="340">
        <f>IF('Basic Calculator'!$J$12&lt;&gt;"",IF(AND(H293&gt;=B293,H293&lt;=C293),1,0),0)</f>
        <v>0</v>
      </c>
      <c r="B293" s="297">
        <f t="shared" si="9"/>
        <v>1671</v>
      </c>
      <c r="C293" s="300">
        <v>1675</v>
      </c>
      <c r="D293" s="297">
        <v>9</v>
      </c>
      <c r="E293" s="303">
        <v>19</v>
      </c>
      <c r="F293" s="340" t="str">
        <f t="shared" si="8"/>
        <v/>
      </c>
      <c r="H293" s="292" t="e">
        <f>'Basic Calculator'!$AP$8</f>
        <v>#VALUE!</v>
      </c>
    </row>
    <row r="294" spans="1:8" x14ac:dyDescent="0.25">
      <c r="A294" s="340">
        <f>IF('Basic Calculator'!$J$12&lt;&gt;"",IF(AND(H294&gt;=B294,H294&lt;=C294),1,0),0)</f>
        <v>0</v>
      </c>
      <c r="B294" s="297">
        <f t="shared" si="9"/>
        <v>1676</v>
      </c>
      <c r="C294" s="300">
        <v>1681</v>
      </c>
      <c r="D294" s="297">
        <v>9</v>
      </c>
      <c r="E294" s="303">
        <v>20</v>
      </c>
      <c r="F294" s="340" t="str">
        <f t="shared" si="8"/>
        <v/>
      </c>
      <c r="H294" s="292" t="e">
        <f>'Basic Calculator'!$AP$8</f>
        <v>#VALUE!</v>
      </c>
    </row>
    <row r="295" spans="1:8" x14ac:dyDescent="0.25">
      <c r="A295" s="340">
        <f>IF('Basic Calculator'!$J$12&lt;&gt;"",IF(AND(H295&gt;=B295,H295&lt;=C295),1,0),0)</f>
        <v>0</v>
      </c>
      <c r="B295" s="297">
        <f t="shared" si="9"/>
        <v>1682</v>
      </c>
      <c r="C295" s="300">
        <v>1687</v>
      </c>
      <c r="D295" s="297">
        <v>9</v>
      </c>
      <c r="E295" s="303">
        <v>21</v>
      </c>
      <c r="F295" s="340" t="str">
        <f t="shared" si="8"/>
        <v/>
      </c>
      <c r="H295" s="292" t="e">
        <f>'Basic Calculator'!$AP$8</f>
        <v>#VALUE!</v>
      </c>
    </row>
    <row r="296" spans="1:8" x14ac:dyDescent="0.25">
      <c r="A296" s="340">
        <f>IF('Basic Calculator'!$J$12&lt;&gt;"",IF(AND(H296&gt;=B296,H296&lt;=C296),1,0),0)</f>
        <v>0</v>
      </c>
      <c r="B296" s="297">
        <f t="shared" si="9"/>
        <v>1688</v>
      </c>
      <c r="C296" s="300">
        <v>1693</v>
      </c>
      <c r="D296" s="297">
        <v>9</v>
      </c>
      <c r="E296" s="303">
        <v>22</v>
      </c>
      <c r="F296" s="340" t="str">
        <f t="shared" si="8"/>
        <v/>
      </c>
      <c r="H296" s="292" t="e">
        <f>'Basic Calculator'!$AP$8</f>
        <v>#VALUE!</v>
      </c>
    </row>
    <row r="297" spans="1:8" x14ac:dyDescent="0.25">
      <c r="A297" s="340">
        <f>IF('Basic Calculator'!$J$12&lt;&gt;"",IF(AND(H297&gt;=B297,H297&lt;=C297),1,0),0)</f>
        <v>0</v>
      </c>
      <c r="B297" s="297">
        <f t="shared" si="9"/>
        <v>1694</v>
      </c>
      <c r="C297" s="300">
        <v>1699</v>
      </c>
      <c r="D297" s="297">
        <v>9</v>
      </c>
      <c r="E297" s="303">
        <v>23</v>
      </c>
      <c r="F297" s="340" t="str">
        <f t="shared" si="8"/>
        <v/>
      </c>
      <c r="H297" s="292" t="e">
        <f>'Basic Calculator'!$AP$8</f>
        <v>#VALUE!</v>
      </c>
    </row>
    <row r="298" spans="1:8" x14ac:dyDescent="0.25">
      <c r="A298" s="340">
        <f>IF('Basic Calculator'!$J$12&lt;&gt;"",IF(AND(H298&gt;=B298,H298&lt;=C298),1,0),0)</f>
        <v>0</v>
      </c>
      <c r="B298" s="297">
        <f t="shared" si="9"/>
        <v>1700</v>
      </c>
      <c r="C298" s="300">
        <v>1704</v>
      </c>
      <c r="D298" s="297">
        <v>9</v>
      </c>
      <c r="E298" s="303">
        <v>24</v>
      </c>
      <c r="F298" s="340" t="str">
        <f t="shared" si="8"/>
        <v/>
      </c>
      <c r="H298" s="292" t="e">
        <f>'Basic Calculator'!$AP$8</f>
        <v>#VALUE!</v>
      </c>
    </row>
    <row r="299" spans="1:8" x14ac:dyDescent="0.25">
      <c r="A299" s="340">
        <f>IF('Basic Calculator'!$J$12&lt;&gt;"",IF(AND(H299&gt;=B299,H299&lt;=C299),1,0),0)</f>
        <v>0</v>
      </c>
      <c r="B299" s="297">
        <f t="shared" si="9"/>
        <v>1705</v>
      </c>
      <c r="C299" s="300">
        <v>1710</v>
      </c>
      <c r="D299" s="297">
        <v>9</v>
      </c>
      <c r="E299" s="303">
        <v>25</v>
      </c>
      <c r="F299" s="340" t="str">
        <f t="shared" si="8"/>
        <v/>
      </c>
      <c r="H299" s="292" t="e">
        <f>'Basic Calculator'!$AP$8</f>
        <v>#VALUE!</v>
      </c>
    </row>
    <row r="300" spans="1:8" x14ac:dyDescent="0.25">
      <c r="A300" s="340">
        <f>IF('Basic Calculator'!$J$12&lt;&gt;"",IF(AND(H300&gt;=B300,H300&lt;=C300),1,0),0)</f>
        <v>0</v>
      </c>
      <c r="B300" s="297">
        <f t="shared" si="9"/>
        <v>1711</v>
      </c>
      <c r="C300" s="300">
        <v>1716</v>
      </c>
      <c r="D300" s="297">
        <v>9</v>
      </c>
      <c r="E300" s="303">
        <v>26</v>
      </c>
      <c r="F300" s="340" t="str">
        <f t="shared" si="8"/>
        <v/>
      </c>
      <c r="H300" s="292" t="e">
        <f>'Basic Calculator'!$AP$8</f>
        <v>#VALUE!</v>
      </c>
    </row>
    <row r="301" spans="1:8" x14ac:dyDescent="0.25">
      <c r="A301" s="340">
        <f>IF('Basic Calculator'!$J$12&lt;&gt;"",IF(AND(H301&gt;=B301,H301&lt;=C301),1,0),0)</f>
        <v>0</v>
      </c>
      <c r="B301" s="297">
        <f t="shared" si="9"/>
        <v>1717</v>
      </c>
      <c r="C301" s="300">
        <v>1722</v>
      </c>
      <c r="D301" s="297">
        <v>9</v>
      </c>
      <c r="E301" s="303">
        <v>27</v>
      </c>
      <c r="F301" s="340" t="str">
        <f t="shared" si="8"/>
        <v/>
      </c>
      <c r="H301" s="292" t="e">
        <f>'Basic Calculator'!$AP$8</f>
        <v>#VALUE!</v>
      </c>
    </row>
    <row r="302" spans="1:8" x14ac:dyDescent="0.25">
      <c r="A302" s="340">
        <f>IF('Basic Calculator'!$J$12&lt;&gt;"",IF(AND(H302&gt;=B302,H302&lt;=C302),1,0),0)</f>
        <v>0</v>
      </c>
      <c r="B302" s="297">
        <f t="shared" si="9"/>
        <v>1723</v>
      </c>
      <c r="C302" s="300">
        <v>1728</v>
      </c>
      <c r="D302" s="297">
        <v>9</v>
      </c>
      <c r="E302" s="303">
        <v>28</v>
      </c>
      <c r="F302" s="340" t="str">
        <f t="shared" si="8"/>
        <v/>
      </c>
      <c r="H302" s="292" t="e">
        <f>'Basic Calculator'!$AP$8</f>
        <v>#VALUE!</v>
      </c>
    </row>
    <row r="303" spans="1:8" x14ac:dyDescent="0.25">
      <c r="A303" s="340">
        <f>IF('Basic Calculator'!$J$12&lt;&gt;"",IF(AND(H303&gt;=B303,H303&lt;=C303),1,0),0)</f>
        <v>0</v>
      </c>
      <c r="B303" s="297">
        <f t="shared" si="9"/>
        <v>1729</v>
      </c>
      <c r="C303" s="300">
        <v>1733</v>
      </c>
      <c r="D303" s="297">
        <v>9</v>
      </c>
      <c r="E303" s="303">
        <v>29</v>
      </c>
      <c r="F303" s="340" t="str">
        <f t="shared" si="8"/>
        <v/>
      </c>
      <c r="H303" s="292" t="e">
        <f>'Basic Calculator'!$AP$8</f>
        <v>#VALUE!</v>
      </c>
    </row>
    <row r="304" spans="1:8" x14ac:dyDescent="0.25">
      <c r="A304" s="340">
        <f>IF('Basic Calculator'!$J$12&lt;&gt;"",IF(AND(H304&gt;=B304,H304&lt;=C304),1,0),0)</f>
        <v>0</v>
      </c>
      <c r="B304" s="297">
        <f t="shared" si="9"/>
        <v>1734</v>
      </c>
      <c r="C304" s="300">
        <v>1739</v>
      </c>
      <c r="D304" s="297">
        <v>10</v>
      </c>
      <c r="E304" s="303">
        <v>0</v>
      </c>
      <c r="F304" s="340" t="str">
        <f t="shared" si="8"/>
        <v/>
      </c>
      <c r="H304" s="292" t="e">
        <f>'Basic Calculator'!$AP$8</f>
        <v>#VALUE!</v>
      </c>
    </row>
    <row r="305" spans="1:8" x14ac:dyDescent="0.25">
      <c r="A305" s="340">
        <f>IF('Basic Calculator'!$J$12&lt;&gt;"",IF(AND(H305&gt;=B305,H305&lt;=C305),1,0),0)</f>
        <v>0</v>
      </c>
      <c r="B305" s="297">
        <f t="shared" si="9"/>
        <v>1740</v>
      </c>
      <c r="C305" s="300">
        <v>1745</v>
      </c>
      <c r="D305" s="297">
        <v>10</v>
      </c>
      <c r="E305" s="303">
        <v>1</v>
      </c>
      <c r="F305" s="340" t="str">
        <f t="shared" si="8"/>
        <v/>
      </c>
      <c r="H305" s="292" t="e">
        <f>'Basic Calculator'!$AP$8</f>
        <v>#VALUE!</v>
      </c>
    </row>
    <row r="306" spans="1:8" x14ac:dyDescent="0.25">
      <c r="A306" s="340">
        <f>IF('Basic Calculator'!$J$12&lt;&gt;"",IF(AND(H306&gt;=B306,H306&lt;=C306),1,0),0)</f>
        <v>0</v>
      </c>
      <c r="B306" s="297">
        <f t="shared" si="9"/>
        <v>1746</v>
      </c>
      <c r="C306" s="300">
        <v>1751</v>
      </c>
      <c r="D306" s="297">
        <v>10</v>
      </c>
      <c r="E306" s="303">
        <v>2</v>
      </c>
      <c r="F306" s="340" t="str">
        <f t="shared" si="8"/>
        <v/>
      </c>
      <c r="H306" s="292" t="e">
        <f>'Basic Calculator'!$AP$8</f>
        <v>#VALUE!</v>
      </c>
    </row>
    <row r="307" spans="1:8" x14ac:dyDescent="0.25">
      <c r="A307" s="340">
        <f>IF('Basic Calculator'!$J$12&lt;&gt;"",IF(AND(H307&gt;=B307,H307&lt;=C307),1,0),0)</f>
        <v>0</v>
      </c>
      <c r="B307" s="297">
        <f t="shared" si="9"/>
        <v>1752</v>
      </c>
      <c r="C307" s="300">
        <v>1757</v>
      </c>
      <c r="D307" s="297">
        <v>10</v>
      </c>
      <c r="E307" s="303">
        <v>3</v>
      </c>
      <c r="F307" s="340" t="str">
        <f t="shared" si="8"/>
        <v/>
      </c>
      <c r="H307" s="292" t="e">
        <f>'Basic Calculator'!$AP$8</f>
        <v>#VALUE!</v>
      </c>
    </row>
    <row r="308" spans="1:8" x14ac:dyDescent="0.25">
      <c r="A308" s="340">
        <f>IF('Basic Calculator'!$J$12&lt;&gt;"",IF(AND(H308&gt;=B308,H308&lt;=C308),1,0),0)</f>
        <v>0</v>
      </c>
      <c r="B308" s="297">
        <f t="shared" si="9"/>
        <v>1758</v>
      </c>
      <c r="C308" s="300">
        <v>1762</v>
      </c>
      <c r="D308" s="297">
        <v>10</v>
      </c>
      <c r="E308" s="303">
        <v>4</v>
      </c>
      <c r="F308" s="340" t="str">
        <f t="shared" si="8"/>
        <v/>
      </c>
      <c r="H308" s="292" t="e">
        <f>'Basic Calculator'!$AP$8</f>
        <v>#VALUE!</v>
      </c>
    </row>
    <row r="309" spans="1:8" x14ac:dyDescent="0.25">
      <c r="A309" s="340">
        <f>IF('Basic Calculator'!$J$12&lt;&gt;"",IF(AND(H309&gt;=B309,H309&lt;=C309),1,0),0)</f>
        <v>0</v>
      </c>
      <c r="B309" s="297">
        <f t="shared" si="9"/>
        <v>1763</v>
      </c>
      <c r="C309" s="300">
        <v>1768</v>
      </c>
      <c r="D309" s="297">
        <v>10</v>
      </c>
      <c r="E309" s="303">
        <v>5</v>
      </c>
      <c r="F309" s="340" t="str">
        <f t="shared" si="8"/>
        <v/>
      </c>
      <c r="H309" s="292" t="e">
        <f>'Basic Calculator'!$AP$8</f>
        <v>#VALUE!</v>
      </c>
    </row>
    <row r="310" spans="1:8" x14ac:dyDescent="0.25">
      <c r="A310" s="340">
        <f>IF('Basic Calculator'!$J$12&lt;&gt;"",IF(AND(H310&gt;=B310,H310&lt;=C310),1,0),0)</f>
        <v>0</v>
      </c>
      <c r="B310" s="297">
        <f t="shared" si="9"/>
        <v>1769</v>
      </c>
      <c r="C310" s="300">
        <v>1774</v>
      </c>
      <c r="D310" s="297">
        <v>10</v>
      </c>
      <c r="E310" s="303">
        <v>6</v>
      </c>
      <c r="F310" s="340" t="str">
        <f t="shared" si="8"/>
        <v/>
      </c>
      <c r="H310" s="292" t="e">
        <f>'Basic Calculator'!$AP$8</f>
        <v>#VALUE!</v>
      </c>
    </row>
    <row r="311" spans="1:8" x14ac:dyDescent="0.25">
      <c r="A311" s="340">
        <f>IF('Basic Calculator'!$J$12&lt;&gt;"",IF(AND(H311&gt;=B311,H311&lt;=C311),1,0),0)</f>
        <v>0</v>
      </c>
      <c r="B311" s="297">
        <f t="shared" si="9"/>
        <v>1775</v>
      </c>
      <c r="C311" s="300">
        <v>1780</v>
      </c>
      <c r="D311" s="297">
        <v>10</v>
      </c>
      <c r="E311" s="303">
        <v>7</v>
      </c>
      <c r="F311" s="340" t="str">
        <f t="shared" si="8"/>
        <v/>
      </c>
      <c r="H311" s="292" t="e">
        <f>'Basic Calculator'!$AP$8</f>
        <v>#VALUE!</v>
      </c>
    </row>
    <row r="312" spans="1:8" x14ac:dyDescent="0.25">
      <c r="A312" s="340">
        <f>IF('Basic Calculator'!$J$12&lt;&gt;"",IF(AND(H312&gt;=B312,H312&lt;=C312),1,0),0)</f>
        <v>0</v>
      </c>
      <c r="B312" s="297">
        <f t="shared" si="9"/>
        <v>1781</v>
      </c>
      <c r="C312" s="300">
        <v>1786</v>
      </c>
      <c r="D312" s="297">
        <v>10</v>
      </c>
      <c r="E312" s="303">
        <v>8</v>
      </c>
      <c r="F312" s="340" t="str">
        <f t="shared" si="8"/>
        <v/>
      </c>
      <c r="H312" s="292" t="e">
        <f>'Basic Calculator'!$AP$8</f>
        <v>#VALUE!</v>
      </c>
    </row>
    <row r="313" spans="1:8" x14ac:dyDescent="0.25">
      <c r="A313" s="340">
        <f>IF('Basic Calculator'!$J$12&lt;&gt;"",IF(AND(H313&gt;=B313,H313&lt;=C313),1,0),0)</f>
        <v>0</v>
      </c>
      <c r="B313" s="297">
        <f t="shared" si="9"/>
        <v>1787</v>
      </c>
      <c r="C313" s="300">
        <v>1791</v>
      </c>
      <c r="D313" s="297">
        <v>10</v>
      </c>
      <c r="E313" s="303">
        <v>9</v>
      </c>
      <c r="F313" s="340" t="str">
        <f t="shared" si="8"/>
        <v/>
      </c>
      <c r="H313" s="292" t="e">
        <f>'Basic Calculator'!$AP$8</f>
        <v>#VALUE!</v>
      </c>
    </row>
    <row r="314" spans="1:8" x14ac:dyDescent="0.25">
      <c r="A314" s="340">
        <f>IF('Basic Calculator'!$J$12&lt;&gt;"",IF(AND(H314&gt;=B314,H314&lt;=C314),1,0),0)</f>
        <v>0</v>
      </c>
      <c r="B314" s="297">
        <f t="shared" si="9"/>
        <v>1792</v>
      </c>
      <c r="C314" s="300">
        <v>1797</v>
      </c>
      <c r="D314" s="297">
        <v>10</v>
      </c>
      <c r="E314" s="303">
        <v>10</v>
      </c>
      <c r="F314" s="340" t="str">
        <f t="shared" si="8"/>
        <v/>
      </c>
      <c r="H314" s="292" t="e">
        <f>'Basic Calculator'!$AP$8</f>
        <v>#VALUE!</v>
      </c>
    </row>
    <row r="315" spans="1:8" x14ac:dyDescent="0.25">
      <c r="A315" s="340">
        <f>IF('Basic Calculator'!$J$12&lt;&gt;"",IF(AND(H315&gt;=B315,H315&lt;=C315),1,0),0)</f>
        <v>0</v>
      </c>
      <c r="B315" s="297">
        <f t="shared" si="9"/>
        <v>1798</v>
      </c>
      <c r="C315" s="300">
        <v>1803</v>
      </c>
      <c r="D315" s="297">
        <v>10</v>
      </c>
      <c r="E315" s="303">
        <v>11</v>
      </c>
      <c r="F315" s="340" t="str">
        <f t="shared" si="8"/>
        <v/>
      </c>
      <c r="H315" s="292" t="e">
        <f>'Basic Calculator'!$AP$8</f>
        <v>#VALUE!</v>
      </c>
    </row>
    <row r="316" spans="1:8" x14ac:dyDescent="0.25">
      <c r="A316" s="340">
        <f>IF('Basic Calculator'!$J$12&lt;&gt;"",IF(AND(H316&gt;=B316,H316&lt;=C316),1,0),0)</f>
        <v>0</v>
      </c>
      <c r="B316" s="297">
        <f t="shared" si="9"/>
        <v>1804</v>
      </c>
      <c r="C316" s="300">
        <v>1809</v>
      </c>
      <c r="D316" s="297">
        <v>10</v>
      </c>
      <c r="E316" s="303">
        <v>12</v>
      </c>
      <c r="F316" s="340" t="str">
        <f t="shared" si="8"/>
        <v/>
      </c>
      <c r="H316" s="292" t="e">
        <f>'Basic Calculator'!$AP$8</f>
        <v>#VALUE!</v>
      </c>
    </row>
    <row r="317" spans="1:8" x14ac:dyDescent="0.25">
      <c r="A317" s="340">
        <f>IF('Basic Calculator'!$J$12&lt;&gt;"",IF(AND(H317&gt;=B317,H317&lt;=C317),1,0),0)</f>
        <v>0</v>
      </c>
      <c r="B317" s="297">
        <f t="shared" si="9"/>
        <v>1810</v>
      </c>
      <c r="C317" s="300">
        <v>1815</v>
      </c>
      <c r="D317" s="297">
        <v>10</v>
      </c>
      <c r="E317" s="303">
        <v>13</v>
      </c>
      <c r="F317" s="340" t="str">
        <f t="shared" si="8"/>
        <v/>
      </c>
      <c r="H317" s="292" t="e">
        <f>'Basic Calculator'!$AP$8</f>
        <v>#VALUE!</v>
      </c>
    </row>
    <row r="318" spans="1:8" x14ac:dyDescent="0.25">
      <c r="A318" s="340">
        <f>IF('Basic Calculator'!$J$12&lt;&gt;"",IF(AND(H318&gt;=B318,H318&lt;=C318),1,0),0)</f>
        <v>0</v>
      </c>
      <c r="B318" s="297">
        <f t="shared" si="9"/>
        <v>1816</v>
      </c>
      <c r="C318" s="300">
        <v>1820</v>
      </c>
      <c r="D318" s="297">
        <v>10</v>
      </c>
      <c r="E318" s="303">
        <v>14</v>
      </c>
      <c r="F318" s="340" t="str">
        <f t="shared" si="8"/>
        <v/>
      </c>
      <c r="H318" s="292" t="e">
        <f>'Basic Calculator'!$AP$8</f>
        <v>#VALUE!</v>
      </c>
    </row>
    <row r="319" spans="1:8" x14ac:dyDescent="0.25">
      <c r="A319" s="340">
        <f>IF('Basic Calculator'!$J$12&lt;&gt;"",IF(AND(H319&gt;=B319,H319&lt;=C319),1,0),0)</f>
        <v>0</v>
      </c>
      <c r="B319" s="297">
        <f t="shared" si="9"/>
        <v>1821</v>
      </c>
      <c r="C319" s="300">
        <v>1826</v>
      </c>
      <c r="D319" s="297">
        <v>10</v>
      </c>
      <c r="E319" s="303">
        <v>15</v>
      </c>
      <c r="F319" s="340" t="str">
        <f t="shared" si="8"/>
        <v/>
      </c>
      <c r="H319" s="292" t="e">
        <f>'Basic Calculator'!$AP$8</f>
        <v>#VALUE!</v>
      </c>
    </row>
    <row r="320" spans="1:8" x14ac:dyDescent="0.25">
      <c r="A320" s="340">
        <f>IF('Basic Calculator'!$J$12&lt;&gt;"",IF(AND(H320&gt;=B320,H320&lt;=C320),1,0),0)</f>
        <v>0</v>
      </c>
      <c r="B320" s="297">
        <f t="shared" si="9"/>
        <v>1827</v>
      </c>
      <c r="C320" s="300">
        <v>1832</v>
      </c>
      <c r="D320" s="297">
        <v>10</v>
      </c>
      <c r="E320" s="303">
        <v>16</v>
      </c>
      <c r="F320" s="340" t="str">
        <f t="shared" si="8"/>
        <v/>
      </c>
      <c r="H320" s="292" t="e">
        <f>'Basic Calculator'!$AP$8</f>
        <v>#VALUE!</v>
      </c>
    </row>
    <row r="321" spans="1:8" x14ac:dyDescent="0.25">
      <c r="A321" s="340">
        <f>IF('Basic Calculator'!$J$12&lt;&gt;"",IF(AND(H321&gt;=B321,H321&lt;=C321),1,0),0)</f>
        <v>0</v>
      </c>
      <c r="B321" s="297">
        <f t="shared" si="9"/>
        <v>1833</v>
      </c>
      <c r="C321" s="300">
        <v>1838</v>
      </c>
      <c r="D321" s="297">
        <v>10</v>
      </c>
      <c r="E321" s="303">
        <v>17</v>
      </c>
      <c r="F321" s="340" t="str">
        <f t="shared" si="8"/>
        <v/>
      </c>
      <c r="H321" s="292" t="e">
        <f>'Basic Calculator'!$AP$8</f>
        <v>#VALUE!</v>
      </c>
    </row>
    <row r="322" spans="1:8" x14ac:dyDescent="0.25">
      <c r="A322" s="340">
        <f>IF('Basic Calculator'!$J$12&lt;&gt;"",IF(AND(H322&gt;=B322,H322&lt;=C322),1,0),0)</f>
        <v>0</v>
      </c>
      <c r="B322" s="297">
        <f t="shared" si="9"/>
        <v>1839</v>
      </c>
      <c r="C322" s="300">
        <v>1844</v>
      </c>
      <c r="D322" s="297">
        <v>10</v>
      </c>
      <c r="E322" s="303">
        <v>18</v>
      </c>
      <c r="F322" s="340" t="str">
        <f t="shared" si="8"/>
        <v/>
      </c>
      <c r="H322" s="292" t="e">
        <f>'Basic Calculator'!$AP$8</f>
        <v>#VALUE!</v>
      </c>
    </row>
    <row r="323" spans="1:8" x14ac:dyDescent="0.25">
      <c r="A323" s="340">
        <f>IF('Basic Calculator'!$J$12&lt;&gt;"",IF(AND(H323&gt;=B323,H323&lt;=C323),1,0),0)</f>
        <v>0</v>
      </c>
      <c r="B323" s="297">
        <f t="shared" si="9"/>
        <v>1845</v>
      </c>
      <c r="C323" s="300">
        <v>1849</v>
      </c>
      <c r="D323" s="297">
        <v>10</v>
      </c>
      <c r="E323" s="303">
        <v>19</v>
      </c>
      <c r="F323" s="340" t="str">
        <f t="shared" si="8"/>
        <v/>
      </c>
      <c r="H323" s="292" t="e">
        <f>'Basic Calculator'!$AP$8</f>
        <v>#VALUE!</v>
      </c>
    </row>
    <row r="324" spans="1:8" x14ac:dyDescent="0.25">
      <c r="A324" s="340">
        <f>IF('Basic Calculator'!$J$12&lt;&gt;"",IF(AND(H324&gt;=B324,H324&lt;=C324),1,0),0)</f>
        <v>0</v>
      </c>
      <c r="B324" s="297">
        <f t="shared" si="9"/>
        <v>1850</v>
      </c>
      <c r="C324" s="300">
        <v>1855</v>
      </c>
      <c r="D324" s="297">
        <v>10</v>
      </c>
      <c r="E324" s="303">
        <v>20</v>
      </c>
      <c r="F324" s="340" t="str">
        <f t="shared" si="8"/>
        <v/>
      </c>
      <c r="H324" s="292" t="e">
        <f>'Basic Calculator'!$AP$8</f>
        <v>#VALUE!</v>
      </c>
    </row>
    <row r="325" spans="1:8" x14ac:dyDescent="0.25">
      <c r="A325" s="340">
        <f>IF('Basic Calculator'!$J$12&lt;&gt;"",IF(AND(H325&gt;=B325,H325&lt;=C325),1,0),0)</f>
        <v>0</v>
      </c>
      <c r="B325" s="297">
        <f t="shared" si="9"/>
        <v>1856</v>
      </c>
      <c r="C325" s="300">
        <v>1861</v>
      </c>
      <c r="D325" s="297">
        <v>10</v>
      </c>
      <c r="E325" s="303">
        <v>21</v>
      </c>
      <c r="F325" s="340" t="str">
        <f t="shared" ref="F325:F363" si="10">IF(A325=1,"&lt;---MATCH","")</f>
        <v/>
      </c>
      <c r="H325" s="292" t="e">
        <f>'Basic Calculator'!$AP$8</f>
        <v>#VALUE!</v>
      </c>
    </row>
    <row r="326" spans="1:8" x14ac:dyDescent="0.25">
      <c r="A326" s="340">
        <f>IF('Basic Calculator'!$J$12&lt;&gt;"",IF(AND(H326&gt;=B326,H326&lt;=C326),1,0),0)</f>
        <v>0</v>
      </c>
      <c r="B326" s="297">
        <f t="shared" si="9"/>
        <v>1862</v>
      </c>
      <c r="C326" s="300">
        <v>1867</v>
      </c>
      <c r="D326" s="297">
        <v>10</v>
      </c>
      <c r="E326" s="303">
        <v>22</v>
      </c>
      <c r="F326" s="340" t="str">
        <f t="shared" si="10"/>
        <v/>
      </c>
      <c r="H326" s="292" t="e">
        <f>'Basic Calculator'!$AP$8</f>
        <v>#VALUE!</v>
      </c>
    </row>
    <row r="327" spans="1:8" x14ac:dyDescent="0.25">
      <c r="A327" s="340">
        <f>IF('Basic Calculator'!$J$12&lt;&gt;"",IF(AND(H327&gt;=B327,H327&lt;=C327),1,0),0)</f>
        <v>0</v>
      </c>
      <c r="B327" s="297">
        <f t="shared" ref="B327:B363" si="11">C326+1</f>
        <v>1868</v>
      </c>
      <c r="C327" s="300">
        <v>1873</v>
      </c>
      <c r="D327" s="297">
        <v>10</v>
      </c>
      <c r="E327" s="303">
        <v>23</v>
      </c>
      <c r="F327" s="340" t="str">
        <f t="shared" si="10"/>
        <v/>
      </c>
      <c r="H327" s="292" t="e">
        <f>'Basic Calculator'!$AP$8</f>
        <v>#VALUE!</v>
      </c>
    </row>
    <row r="328" spans="1:8" x14ac:dyDescent="0.25">
      <c r="A328" s="340">
        <f>IF('Basic Calculator'!$J$12&lt;&gt;"",IF(AND(H328&gt;=B328,H328&lt;=C328),1,0),0)</f>
        <v>0</v>
      </c>
      <c r="B328" s="297">
        <f t="shared" si="11"/>
        <v>1874</v>
      </c>
      <c r="C328" s="300">
        <v>1878</v>
      </c>
      <c r="D328" s="297">
        <v>10</v>
      </c>
      <c r="E328" s="303">
        <v>24</v>
      </c>
      <c r="F328" s="340" t="str">
        <f t="shared" si="10"/>
        <v/>
      </c>
      <c r="H328" s="292" t="e">
        <f>'Basic Calculator'!$AP$8</f>
        <v>#VALUE!</v>
      </c>
    </row>
    <row r="329" spans="1:8" x14ac:dyDescent="0.25">
      <c r="A329" s="340">
        <f>IF('Basic Calculator'!$J$12&lt;&gt;"",IF(AND(H329&gt;=B329,H329&lt;=C329),1,0),0)</f>
        <v>0</v>
      </c>
      <c r="B329" s="297">
        <f t="shared" si="11"/>
        <v>1879</v>
      </c>
      <c r="C329" s="300">
        <v>1884</v>
      </c>
      <c r="D329" s="297">
        <v>10</v>
      </c>
      <c r="E329" s="303">
        <v>25</v>
      </c>
      <c r="F329" s="340" t="str">
        <f t="shared" si="10"/>
        <v/>
      </c>
      <c r="H329" s="292" t="e">
        <f>'Basic Calculator'!$AP$8</f>
        <v>#VALUE!</v>
      </c>
    </row>
    <row r="330" spans="1:8" x14ac:dyDescent="0.25">
      <c r="A330" s="340">
        <f>IF('Basic Calculator'!$J$12&lt;&gt;"",IF(AND(H330&gt;=B330,H330&lt;=C330),1,0),0)</f>
        <v>0</v>
      </c>
      <c r="B330" s="297">
        <f t="shared" si="11"/>
        <v>1885</v>
      </c>
      <c r="C330" s="300">
        <v>1890</v>
      </c>
      <c r="D330" s="297">
        <v>10</v>
      </c>
      <c r="E330" s="303">
        <v>26</v>
      </c>
      <c r="F330" s="340" t="str">
        <f t="shared" si="10"/>
        <v/>
      </c>
      <c r="H330" s="292" t="e">
        <f>'Basic Calculator'!$AP$8</f>
        <v>#VALUE!</v>
      </c>
    </row>
    <row r="331" spans="1:8" x14ac:dyDescent="0.25">
      <c r="A331" s="340">
        <f>IF('Basic Calculator'!$J$12&lt;&gt;"",IF(AND(H331&gt;=B331,H331&lt;=C331),1,0),0)</f>
        <v>0</v>
      </c>
      <c r="B331" s="297">
        <f t="shared" si="11"/>
        <v>1891</v>
      </c>
      <c r="C331" s="300">
        <v>1896</v>
      </c>
      <c r="D331" s="297">
        <v>10</v>
      </c>
      <c r="E331" s="303">
        <v>27</v>
      </c>
      <c r="F331" s="340" t="str">
        <f t="shared" si="10"/>
        <v/>
      </c>
      <c r="H331" s="292" t="e">
        <f>'Basic Calculator'!$AP$8</f>
        <v>#VALUE!</v>
      </c>
    </row>
    <row r="332" spans="1:8" x14ac:dyDescent="0.25">
      <c r="A332" s="340">
        <f>IF('Basic Calculator'!$J$12&lt;&gt;"",IF(AND(H332&gt;=B332,H332&lt;=C332),1,0),0)</f>
        <v>0</v>
      </c>
      <c r="B332" s="297">
        <f t="shared" si="11"/>
        <v>1897</v>
      </c>
      <c r="C332" s="300">
        <v>1902</v>
      </c>
      <c r="D332" s="297">
        <v>10</v>
      </c>
      <c r="E332" s="303">
        <v>28</v>
      </c>
      <c r="F332" s="340" t="str">
        <f t="shared" si="10"/>
        <v/>
      </c>
      <c r="H332" s="292" t="e">
        <f>'Basic Calculator'!$AP$8</f>
        <v>#VALUE!</v>
      </c>
    </row>
    <row r="333" spans="1:8" x14ac:dyDescent="0.25">
      <c r="A333" s="340">
        <f>IF('Basic Calculator'!$J$12&lt;&gt;"",IF(AND(H333&gt;=B333,H333&lt;=C333),1,0),0)</f>
        <v>0</v>
      </c>
      <c r="B333" s="297">
        <f t="shared" si="11"/>
        <v>1903</v>
      </c>
      <c r="C333" s="300">
        <v>1907</v>
      </c>
      <c r="D333" s="297">
        <v>10</v>
      </c>
      <c r="E333" s="303">
        <v>29</v>
      </c>
      <c r="F333" s="340" t="str">
        <f t="shared" si="10"/>
        <v/>
      </c>
      <c r="H333" s="292" t="e">
        <f>'Basic Calculator'!$AP$8</f>
        <v>#VALUE!</v>
      </c>
    </row>
    <row r="334" spans="1:8" x14ac:dyDescent="0.25">
      <c r="A334" s="340">
        <f>IF('Basic Calculator'!$J$12&lt;&gt;"",IF(AND(H334&gt;=B334,H334&lt;=C334),1,0),0)</f>
        <v>0</v>
      </c>
      <c r="B334" s="297">
        <f t="shared" si="11"/>
        <v>1908</v>
      </c>
      <c r="C334" s="300">
        <v>1913</v>
      </c>
      <c r="D334" s="297">
        <v>11</v>
      </c>
      <c r="E334" s="303">
        <v>0</v>
      </c>
      <c r="F334" s="340" t="str">
        <f t="shared" si="10"/>
        <v/>
      </c>
      <c r="H334" s="292" t="e">
        <f>'Basic Calculator'!$AP$8</f>
        <v>#VALUE!</v>
      </c>
    </row>
    <row r="335" spans="1:8" x14ac:dyDescent="0.25">
      <c r="A335" s="340">
        <f>IF('Basic Calculator'!$J$12&lt;&gt;"",IF(AND(H335&gt;=B335,H335&lt;=C335),1,0),0)</f>
        <v>0</v>
      </c>
      <c r="B335" s="297">
        <f t="shared" si="11"/>
        <v>1914</v>
      </c>
      <c r="C335" s="300">
        <v>1919</v>
      </c>
      <c r="D335" s="297">
        <v>11</v>
      </c>
      <c r="E335" s="303">
        <v>1</v>
      </c>
      <c r="F335" s="340" t="str">
        <f t="shared" si="10"/>
        <v/>
      </c>
      <c r="H335" s="292" t="e">
        <f>'Basic Calculator'!$AP$8</f>
        <v>#VALUE!</v>
      </c>
    </row>
    <row r="336" spans="1:8" x14ac:dyDescent="0.25">
      <c r="A336" s="340">
        <f>IF('Basic Calculator'!$J$12&lt;&gt;"",IF(AND(H336&gt;=B336,H336&lt;=C336),1,0),0)</f>
        <v>0</v>
      </c>
      <c r="B336" s="297">
        <f t="shared" si="11"/>
        <v>1920</v>
      </c>
      <c r="C336" s="300">
        <v>1925</v>
      </c>
      <c r="D336" s="297">
        <v>11</v>
      </c>
      <c r="E336" s="303">
        <v>2</v>
      </c>
      <c r="F336" s="340" t="str">
        <f t="shared" si="10"/>
        <v/>
      </c>
      <c r="H336" s="292" t="e">
        <f>'Basic Calculator'!$AP$8</f>
        <v>#VALUE!</v>
      </c>
    </row>
    <row r="337" spans="1:8" x14ac:dyDescent="0.25">
      <c r="A337" s="340">
        <f>IF('Basic Calculator'!$J$12&lt;&gt;"",IF(AND(H337&gt;=B337,H337&lt;=C337),1,0),0)</f>
        <v>0</v>
      </c>
      <c r="B337" s="297">
        <f t="shared" si="11"/>
        <v>1926</v>
      </c>
      <c r="C337" s="300">
        <v>1931</v>
      </c>
      <c r="D337" s="297">
        <v>11</v>
      </c>
      <c r="E337" s="303">
        <v>3</v>
      </c>
      <c r="F337" s="340" t="str">
        <f t="shared" si="10"/>
        <v/>
      </c>
      <c r="H337" s="292" t="e">
        <f>'Basic Calculator'!$AP$8</f>
        <v>#VALUE!</v>
      </c>
    </row>
    <row r="338" spans="1:8" x14ac:dyDescent="0.25">
      <c r="A338" s="340">
        <f>IF('Basic Calculator'!$J$12&lt;&gt;"",IF(AND(H338&gt;=B338,H338&lt;=C338),1,0),0)</f>
        <v>0</v>
      </c>
      <c r="B338" s="297">
        <f t="shared" si="11"/>
        <v>1932</v>
      </c>
      <c r="C338" s="300">
        <v>1936</v>
      </c>
      <c r="D338" s="297">
        <v>11</v>
      </c>
      <c r="E338" s="303">
        <v>4</v>
      </c>
      <c r="F338" s="340" t="str">
        <f t="shared" si="10"/>
        <v/>
      </c>
      <c r="H338" s="292" t="e">
        <f>'Basic Calculator'!$AP$8</f>
        <v>#VALUE!</v>
      </c>
    </row>
    <row r="339" spans="1:8" x14ac:dyDescent="0.25">
      <c r="A339" s="340">
        <f>IF('Basic Calculator'!$J$12&lt;&gt;"",IF(AND(H339&gt;=B339,H339&lt;=C339),1,0),0)</f>
        <v>0</v>
      </c>
      <c r="B339" s="297">
        <f t="shared" si="11"/>
        <v>1937</v>
      </c>
      <c r="C339" s="300">
        <v>1942</v>
      </c>
      <c r="D339" s="297">
        <v>11</v>
      </c>
      <c r="E339" s="303">
        <v>5</v>
      </c>
      <c r="F339" s="340" t="str">
        <f t="shared" si="10"/>
        <v/>
      </c>
      <c r="H339" s="292" t="e">
        <f>'Basic Calculator'!$AP$8</f>
        <v>#VALUE!</v>
      </c>
    </row>
    <row r="340" spans="1:8" x14ac:dyDescent="0.25">
      <c r="A340" s="340">
        <f>IF('Basic Calculator'!$J$12&lt;&gt;"",IF(AND(H340&gt;=B340,H340&lt;=C340),1,0),0)</f>
        <v>0</v>
      </c>
      <c r="B340" s="297">
        <f t="shared" si="11"/>
        <v>1943</v>
      </c>
      <c r="C340" s="300">
        <v>1948</v>
      </c>
      <c r="D340" s="297">
        <v>11</v>
      </c>
      <c r="E340" s="303">
        <v>6</v>
      </c>
      <c r="F340" s="340" t="str">
        <f t="shared" si="10"/>
        <v/>
      </c>
      <c r="H340" s="292" t="e">
        <f>'Basic Calculator'!$AP$8</f>
        <v>#VALUE!</v>
      </c>
    </row>
    <row r="341" spans="1:8" x14ac:dyDescent="0.25">
      <c r="A341" s="340">
        <f>IF('Basic Calculator'!$J$12&lt;&gt;"",IF(AND(H341&gt;=B341,H341&lt;=C341),1,0),0)</f>
        <v>0</v>
      </c>
      <c r="B341" s="297">
        <f t="shared" si="11"/>
        <v>1949</v>
      </c>
      <c r="C341" s="300">
        <v>1954</v>
      </c>
      <c r="D341" s="297">
        <v>11</v>
      </c>
      <c r="E341" s="303">
        <v>7</v>
      </c>
      <c r="F341" s="340" t="str">
        <f t="shared" si="10"/>
        <v/>
      </c>
      <c r="H341" s="292" t="e">
        <f>'Basic Calculator'!$AP$8</f>
        <v>#VALUE!</v>
      </c>
    </row>
    <row r="342" spans="1:8" x14ac:dyDescent="0.25">
      <c r="A342" s="340">
        <f>IF('Basic Calculator'!$J$12&lt;&gt;"",IF(AND(H342&gt;=B342,H342&lt;=C342),1,0),0)</f>
        <v>0</v>
      </c>
      <c r="B342" s="297">
        <f t="shared" si="11"/>
        <v>1955</v>
      </c>
      <c r="C342" s="300">
        <v>1960</v>
      </c>
      <c r="D342" s="297">
        <v>11</v>
      </c>
      <c r="E342" s="303">
        <v>8</v>
      </c>
      <c r="F342" s="340" t="str">
        <f t="shared" si="10"/>
        <v/>
      </c>
      <c r="H342" s="292" t="e">
        <f>'Basic Calculator'!$AP$8</f>
        <v>#VALUE!</v>
      </c>
    </row>
    <row r="343" spans="1:8" x14ac:dyDescent="0.25">
      <c r="A343" s="340">
        <f>IF('Basic Calculator'!$J$12&lt;&gt;"",IF(AND(H343&gt;=B343,H343&lt;=C343),1,0),0)</f>
        <v>0</v>
      </c>
      <c r="B343" s="297">
        <f t="shared" si="11"/>
        <v>1961</v>
      </c>
      <c r="C343" s="300">
        <v>1965</v>
      </c>
      <c r="D343" s="297">
        <v>11</v>
      </c>
      <c r="E343" s="303">
        <v>9</v>
      </c>
      <c r="F343" s="340" t="str">
        <f t="shared" si="10"/>
        <v/>
      </c>
      <c r="H343" s="292" t="e">
        <f>'Basic Calculator'!$AP$8</f>
        <v>#VALUE!</v>
      </c>
    </row>
    <row r="344" spans="1:8" x14ac:dyDescent="0.25">
      <c r="A344" s="340">
        <f>IF('Basic Calculator'!$J$12&lt;&gt;"",IF(AND(H344&gt;=B344,H344&lt;=C344),1,0),0)</f>
        <v>0</v>
      </c>
      <c r="B344" s="297">
        <f t="shared" si="11"/>
        <v>1966</v>
      </c>
      <c r="C344" s="300">
        <v>1971</v>
      </c>
      <c r="D344" s="297">
        <v>11</v>
      </c>
      <c r="E344" s="303">
        <v>10</v>
      </c>
      <c r="F344" s="340" t="str">
        <f t="shared" si="10"/>
        <v/>
      </c>
      <c r="H344" s="292" t="e">
        <f>'Basic Calculator'!$AP$8</f>
        <v>#VALUE!</v>
      </c>
    </row>
    <row r="345" spans="1:8" x14ac:dyDescent="0.25">
      <c r="A345" s="340">
        <f>IF('Basic Calculator'!$J$12&lt;&gt;"",IF(AND(H345&gt;=B345,H345&lt;=C345),1,0),0)</f>
        <v>0</v>
      </c>
      <c r="B345" s="297">
        <f t="shared" si="11"/>
        <v>1972</v>
      </c>
      <c r="C345" s="300">
        <v>1977</v>
      </c>
      <c r="D345" s="297">
        <v>11</v>
      </c>
      <c r="E345" s="303">
        <v>11</v>
      </c>
      <c r="F345" s="340" t="str">
        <f t="shared" si="10"/>
        <v/>
      </c>
      <c r="H345" s="292" t="e">
        <f>'Basic Calculator'!$AP$8</f>
        <v>#VALUE!</v>
      </c>
    </row>
    <row r="346" spans="1:8" x14ac:dyDescent="0.25">
      <c r="A346" s="340">
        <f>IF('Basic Calculator'!$J$12&lt;&gt;"",IF(AND(H346&gt;=B346,H346&lt;=C346),1,0),0)</f>
        <v>0</v>
      </c>
      <c r="B346" s="297">
        <f t="shared" si="11"/>
        <v>1978</v>
      </c>
      <c r="C346" s="300">
        <v>1983</v>
      </c>
      <c r="D346" s="297">
        <v>11</v>
      </c>
      <c r="E346" s="303">
        <v>12</v>
      </c>
      <c r="F346" s="340" t="str">
        <f t="shared" si="10"/>
        <v/>
      </c>
      <c r="H346" s="292" t="e">
        <f>'Basic Calculator'!$AP$8</f>
        <v>#VALUE!</v>
      </c>
    </row>
    <row r="347" spans="1:8" x14ac:dyDescent="0.25">
      <c r="A347" s="340">
        <f>IF('Basic Calculator'!$J$12&lt;&gt;"",IF(AND(H347&gt;=B347,H347&lt;=C347),1,0),0)</f>
        <v>0</v>
      </c>
      <c r="B347" s="297">
        <f t="shared" si="11"/>
        <v>1984</v>
      </c>
      <c r="C347" s="300">
        <v>1989</v>
      </c>
      <c r="D347" s="297">
        <v>11</v>
      </c>
      <c r="E347" s="303">
        <v>13</v>
      </c>
      <c r="F347" s="340" t="str">
        <f t="shared" si="10"/>
        <v/>
      </c>
      <c r="H347" s="292" t="e">
        <f>'Basic Calculator'!$AP$8</f>
        <v>#VALUE!</v>
      </c>
    </row>
    <row r="348" spans="1:8" x14ac:dyDescent="0.25">
      <c r="A348" s="340">
        <f>IF('Basic Calculator'!$J$12&lt;&gt;"",IF(AND(H348&gt;=B348,H348&lt;=C348),1,0),0)</f>
        <v>0</v>
      </c>
      <c r="B348" s="297">
        <f t="shared" si="11"/>
        <v>1990</v>
      </c>
      <c r="C348" s="300">
        <v>1994</v>
      </c>
      <c r="D348" s="297">
        <v>11</v>
      </c>
      <c r="E348" s="303">
        <v>14</v>
      </c>
      <c r="F348" s="340" t="str">
        <f t="shared" si="10"/>
        <v/>
      </c>
      <c r="H348" s="292" t="e">
        <f>'Basic Calculator'!$AP$8</f>
        <v>#VALUE!</v>
      </c>
    </row>
    <row r="349" spans="1:8" x14ac:dyDescent="0.25">
      <c r="A349" s="340">
        <f>IF('Basic Calculator'!$J$12&lt;&gt;"",IF(AND(H349&gt;=B349,H349&lt;=C349),1,0),0)</f>
        <v>0</v>
      </c>
      <c r="B349" s="297">
        <f t="shared" si="11"/>
        <v>1995</v>
      </c>
      <c r="C349" s="300">
        <v>2000</v>
      </c>
      <c r="D349" s="297">
        <v>11</v>
      </c>
      <c r="E349" s="303">
        <v>15</v>
      </c>
      <c r="F349" s="340" t="str">
        <f t="shared" si="10"/>
        <v/>
      </c>
      <c r="H349" s="292" t="e">
        <f>'Basic Calculator'!$AP$8</f>
        <v>#VALUE!</v>
      </c>
    </row>
    <row r="350" spans="1:8" x14ac:dyDescent="0.25">
      <c r="A350" s="340">
        <f>IF('Basic Calculator'!$J$12&lt;&gt;"",IF(AND(H350&gt;=B350,H350&lt;=C350),1,0),0)</f>
        <v>0</v>
      </c>
      <c r="B350" s="297">
        <f t="shared" si="11"/>
        <v>2001</v>
      </c>
      <c r="C350" s="300">
        <v>2006</v>
      </c>
      <c r="D350" s="297">
        <v>11</v>
      </c>
      <c r="E350" s="303">
        <v>16</v>
      </c>
      <c r="F350" s="340" t="str">
        <f t="shared" si="10"/>
        <v/>
      </c>
      <c r="H350" s="292" t="e">
        <f>'Basic Calculator'!$AP$8</f>
        <v>#VALUE!</v>
      </c>
    </row>
    <row r="351" spans="1:8" x14ac:dyDescent="0.25">
      <c r="A351" s="340">
        <f>IF('Basic Calculator'!$J$12&lt;&gt;"",IF(AND(H351&gt;=B351,H351&lt;=C351),1,0),0)</f>
        <v>0</v>
      </c>
      <c r="B351" s="297">
        <f t="shared" si="11"/>
        <v>2007</v>
      </c>
      <c r="C351" s="300">
        <v>2012</v>
      </c>
      <c r="D351" s="297">
        <v>11</v>
      </c>
      <c r="E351" s="303">
        <v>17</v>
      </c>
      <c r="F351" s="340" t="str">
        <f t="shared" si="10"/>
        <v/>
      </c>
      <c r="H351" s="292" t="e">
        <f>'Basic Calculator'!$AP$8</f>
        <v>#VALUE!</v>
      </c>
    </row>
    <row r="352" spans="1:8" x14ac:dyDescent="0.25">
      <c r="A352" s="340">
        <f>IF('Basic Calculator'!$J$12&lt;&gt;"",IF(AND(H352&gt;=B352,H352&lt;=C352),1,0),0)</f>
        <v>0</v>
      </c>
      <c r="B352" s="297">
        <f t="shared" si="11"/>
        <v>2013</v>
      </c>
      <c r="C352" s="300">
        <v>2018</v>
      </c>
      <c r="D352" s="297">
        <v>11</v>
      </c>
      <c r="E352" s="303">
        <v>18</v>
      </c>
      <c r="F352" s="340" t="str">
        <f t="shared" si="10"/>
        <v/>
      </c>
      <c r="H352" s="292" t="e">
        <f>'Basic Calculator'!$AP$8</f>
        <v>#VALUE!</v>
      </c>
    </row>
    <row r="353" spans="1:8" x14ac:dyDescent="0.25">
      <c r="A353" s="340">
        <f>IF('Basic Calculator'!$J$12&lt;&gt;"",IF(AND(H353&gt;=B353,H353&lt;=C353),1,0),0)</f>
        <v>0</v>
      </c>
      <c r="B353" s="297">
        <f t="shared" si="11"/>
        <v>2019</v>
      </c>
      <c r="C353" s="300">
        <v>2023</v>
      </c>
      <c r="D353" s="297">
        <v>11</v>
      </c>
      <c r="E353" s="303">
        <v>19</v>
      </c>
      <c r="F353" s="340" t="str">
        <f t="shared" si="10"/>
        <v/>
      </c>
      <c r="H353" s="292" t="e">
        <f>'Basic Calculator'!$AP$8</f>
        <v>#VALUE!</v>
      </c>
    </row>
    <row r="354" spans="1:8" x14ac:dyDescent="0.25">
      <c r="A354" s="340">
        <f>IF('Basic Calculator'!$J$12&lt;&gt;"",IF(AND(H354&gt;=B354,H354&lt;=C354),1,0),0)</f>
        <v>0</v>
      </c>
      <c r="B354" s="297">
        <f t="shared" si="11"/>
        <v>2024</v>
      </c>
      <c r="C354" s="300">
        <v>2029</v>
      </c>
      <c r="D354" s="297">
        <v>11</v>
      </c>
      <c r="E354" s="303">
        <v>20</v>
      </c>
      <c r="F354" s="340" t="str">
        <f t="shared" si="10"/>
        <v/>
      </c>
      <c r="H354" s="292" t="e">
        <f>'Basic Calculator'!$AP$8</f>
        <v>#VALUE!</v>
      </c>
    </row>
    <row r="355" spans="1:8" x14ac:dyDescent="0.25">
      <c r="A355" s="340">
        <f>IF('Basic Calculator'!$J$12&lt;&gt;"",IF(AND(H355&gt;=B355,H355&lt;=C355),1,0),0)</f>
        <v>0</v>
      </c>
      <c r="B355" s="297">
        <f t="shared" si="11"/>
        <v>2030</v>
      </c>
      <c r="C355" s="300">
        <v>2035</v>
      </c>
      <c r="D355" s="297">
        <v>11</v>
      </c>
      <c r="E355" s="303">
        <v>21</v>
      </c>
      <c r="F355" s="340" t="str">
        <f t="shared" si="10"/>
        <v/>
      </c>
      <c r="H355" s="292" t="e">
        <f>'Basic Calculator'!$AP$8</f>
        <v>#VALUE!</v>
      </c>
    </row>
    <row r="356" spans="1:8" x14ac:dyDescent="0.25">
      <c r="A356" s="340">
        <f>IF('Basic Calculator'!$J$12&lt;&gt;"",IF(AND(H356&gt;=B356,H356&lt;=C356),1,0),0)</f>
        <v>0</v>
      </c>
      <c r="B356" s="297">
        <f t="shared" si="11"/>
        <v>2036</v>
      </c>
      <c r="C356" s="300">
        <v>2041</v>
      </c>
      <c r="D356" s="297">
        <v>11</v>
      </c>
      <c r="E356" s="303">
        <v>22</v>
      </c>
      <c r="F356" s="340" t="str">
        <f t="shared" si="10"/>
        <v/>
      </c>
      <c r="H356" s="292" t="e">
        <f>'Basic Calculator'!$AP$8</f>
        <v>#VALUE!</v>
      </c>
    </row>
    <row r="357" spans="1:8" x14ac:dyDescent="0.25">
      <c r="A357" s="340">
        <f>IF('Basic Calculator'!$J$12&lt;&gt;"",IF(AND(H357&gt;=B357,H357&lt;=C357),1,0),0)</f>
        <v>0</v>
      </c>
      <c r="B357" s="297">
        <f t="shared" si="11"/>
        <v>2042</v>
      </c>
      <c r="C357" s="300">
        <v>2047</v>
      </c>
      <c r="D357" s="297">
        <v>11</v>
      </c>
      <c r="E357" s="303">
        <v>23</v>
      </c>
      <c r="F357" s="340" t="str">
        <f t="shared" si="10"/>
        <v/>
      </c>
      <c r="H357" s="292" t="e">
        <f>'Basic Calculator'!$AP$8</f>
        <v>#VALUE!</v>
      </c>
    </row>
    <row r="358" spans="1:8" x14ac:dyDescent="0.25">
      <c r="A358" s="340">
        <f>IF('Basic Calculator'!$J$12&lt;&gt;"",IF(AND(H358&gt;=B358,H358&lt;=C358),1,0),0)</f>
        <v>0</v>
      </c>
      <c r="B358" s="297">
        <f t="shared" si="11"/>
        <v>2048</v>
      </c>
      <c r="C358" s="300">
        <v>2052</v>
      </c>
      <c r="D358" s="297">
        <v>11</v>
      </c>
      <c r="E358" s="303">
        <v>24</v>
      </c>
      <c r="F358" s="340" t="str">
        <f t="shared" si="10"/>
        <v/>
      </c>
      <c r="H358" s="292" t="e">
        <f>'Basic Calculator'!$AP$8</f>
        <v>#VALUE!</v>
      </c>
    </row>
    <row r="359" spans="1:8" x14ac:dyDescent="0.25">
      <c r="A359" s="340">
        <f>IF('Basic Calculator'!$J$12&lt;&gt;"",IF(AND(H359&gt;=B359,H359&lt;=C359),1,0),0)</f>
        <v>0</v>
      </c>
      <c r="B359" s="297">
        <f t="shared" si="11"/>
        <v>2053</v>
      </c>
      <c r="C359" s="300">
        <v>2058</v>
      </c>
      <c r="D359" s="297">
        <v>11</v>
      </c>
      <c r="E359" s="303">
        <v>25</v>
      </c>
      <c r="F359" s="340" t="str">
        <f t="shared" si="10"/>
        <v/>
      </c>
      <c r="H359" s="292" t="e">
        <f>'Basic Calculator'!$AP$8</f>
        <v>#VALUE!</v>
      </c>
    </row>
    <row r="360" spans="1:8" x14ac:dyDescent="0.25">
      <c r="A360" s="340">
        <f>IF('Basic Calculator'!$J$12&lt;&gt;"",IF(AND(H360&gt;=B360,H360&lt;=C360),1,0),0)</f>
        <v>0</v>
      </c>
      <c r="B360" s="297">
        <f t="shared" si="11"/>
        <v>2059</v>
      </c>
      <c r="C360" s="300">
        <v>2064</v>
      </c>
      <c r="D360" s="297">
        <v>11</v>
      </c>
      <c r="E360" s="303">
        <v>26</v>
      </c>
      <c r="F360" s="340" t="str">
        <f t="shared" si="10"/>
        <v/>
      </c>
      <c r="H360" s="292" t="e">
        <f>'Basic Calculator'!$AP$8</f>
        <v>#VALUE!</v>
      </c>
    </row>
    <row r="361" spans="1:8" x14ac:dyDescent="0.25">
      <c r="A361" s="340">
        <f>IF('Basic Calculator'!$J$12&lt;&gt;"",IF(AND(H361&gt;=B361,H361&lt;=C361),1,0),0)</f>
        <v>0</v>
      </c>
      <c r="B361" s="297">
        <f t="shared" si="11"/>
        <v>2065</v>
      </c>
      <c r="C361" s="300">
        <v>2070</v>
      </c>
      <c r="D361" s="297">
        <v>11</v>
      </c>
      <c r="E361" s="303">
        <v>27</v>
      </c>
      <c r="F361" s="340" t="str">
        <f t="shared" si="10"/>
        <v/>
      </c>
      <c r="H361" s="292" t="e">
        <f>'Basic Calculator'!$AP$8</f>
        <v>#VALUE!</v>
      </c>
    </row>
    <row r="362" spans="1:8" x14ac:dyDescent="0.25">
      <c r="A362" s="340">
        <f>IF('Basic Calculator'!$J$12&lt;&gt;"",IF(AND(H362&gt;=B362,H362&lt;=C362),1,0),0)</f>
        <v>0</v>
      </c>
      <c r="B362" s="297">
        <f t="shared" si="11"/>
        <v>2071</v>
      </c>
      <c r="C362" s="300">
        <v>2075</v>
      </c>
      <c r="D362" s="297">
        <v>11</v>
      </c>
      <c r="E362" s="303">
        <v>28</v>
      </c>
      <c r="F362" s="340" t="str">
        <f t="shared" si="10"/>
        <v/>
      </c>
      <c r="H362" s="292" t="e">
        <f>'Basic Calculator'!$AP$8</f>
        <v>#VALUE!</v>
      </c>
    </row>
    <row r="363" spans="1:8" ht="27" thickBot="1" x14ac:dyDescent="0.3">
      <c r="A363" s="341">
        <f>IF('Basic Calculator'!$J$12&lt;&gt;"",IF(AND(H363&gt;=B363,H363&lt;=C363),1,0),0)</f>
        <v>0</v>
      </c>
      <c r="B363" s="298">
        <f t="shared" si="11"/>
        <v>2076</v>
      </c>
      <c r="C363" s="301">
        <v>2081</v>
      </c>
      <c r="D363" s="298">
        <v>11</v>
      </c>
      <c r="E363" s="305">
        <v>29</v>
      </c>
      <c r="F363" s="341" t="str">
        <f t="shared" si="10"/>
        <v/>
      </c>
      <c r="H363" s="292" t="e">
        <f>'Basic Calculator'!$AP$8</f>
        <v>#VALUE!</v>
      </c>
    </row>
  </sheetData>
  <sheetProtection algorithmName="SHA-512" hashValue="T5nzXe7mxn28hnA8HnX9flG+NxcmNA5n+/wkSzUYGCdOJegoXHUO+IUm08CGlIUUS4VkhNzAwml4XQzWFIlU2g==" saltValue="dxR5J6tluym+QkJPitN5Lw==" spinCount="100000" sheet="1" objects="1" scenarios="1"/>
  <mergeCells count="1">
    <mergeCell ref="A1:F1"/>
  </mergeCells>
  <conditionalFormatting sqref="F4:F363">
    <cfRule type="expression" dxfId="0" priority="1">
      <formula>A4=1</formula>
    </cfRule>
  </conditionalFormatting>
  <pageMargins left="0.2" right="0.2" top="0.25" bottom="0.2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36"/>
  <sheetViews>
    <sheetView workbookViewId="0">
      <pane ySplit="4" topLeftCell="A5" activePane="bottomLeft" state="frozen"/>
      <selection activeCell="F3" sqref="F3"/>
      <selection pane="bottomLeft" activeCell="A2" sqref="A2"/>
    </sheetView>
  </sheetViews>
  <sheetFormatPr defaultRowHeight="15.75" x14ac:dyDescent="0.25"/>
  <cols>
    <col min="1" max="1" width="11.7109375" style="65" bestFit="1" customWidth="1"/>
    <col min="2" max="8" width="11.28515625" style="64" bestFit="1" customWidth="1"/>
    <col min="9" max="16384" width="9.140625" style="64"/>
  </cols>
  <sheetData>
    <row r="1" spans="1:8" ht="26.25" x14ac:dyDescent="0.4">
      <c r="A1" s="634" t="s">
        <v>102</v>
      </c>
      <c r="B1" s="634"/>
      <c r="C1" s="634"/>
      <c r="D1" s="634"/>
      <c r="E1" s="634"/>
      <c r="F1" s="634"/>
      <c r="G1" s="634"/>
      <c r="H1" s="634"/>
    </row>
    <row r="2" spans="1:8" ht="16.5" thickBot="1" x14ac:dyDescent="0.3"/>
    <row r="3" spans="1:8" ht="17.25" thickTop="1" thickBot="1" x14ac:dyDescent="0.3">
      <c r="B3" s="635" t="s">
        <v>103</v>
      </c>
      <c r="C3" s="636"/>
      <c r="D3" s="636"/>
      <c r="E3" s="636"/>
      <c r="F3" s="636"/>
      <c r="G3" s="636"/>
      <c r="H3" s="637"/>
    </row>
    <row r="4" spans="1:8" ht="16.5" thickBot="1" x14ac:dyDescent="0.3">
      <c r="A4" s="66" t="s">
        <v>104</v>
      </c>
      <c r="B4" s="67">
        <v>10</v>
      </c>
      <c r="C4" s="68">
        <v>15</v>
      </c>
      <c r="D4" s="68">
        <v>20</v>
      </c>
      <c r="E4" s="68">
        <v>25</v>
      </c>
      <c r="F4" s="68">
        <v>30</v>
      </c>
      <c r="G4" s="68">
        <v>35</v>
      </c>
      <c r="H4" s="69">
        <v>40</v>
      </c>
    </row>
    <row r="5" spans="1:8" x14ac:dyDescent="0.25">
      <c r="A5" s="70">
        <v>7.75</v>
      </c>
      <c r="B5" s="435">
        <f t="shared" ref="B5:B68" si="0">(A5*$B$4)*52</f>
        <v>4030</v>
      </c>
      <c r="C5" s="436">
        <f t="shared" ref="C5:C68" si="1">(A5*$C$4)*52</f>
        <v>6045</v>
      </c>
      <c r="D5" s="436">
        <f t="shared" ref="D5:D68" si="2">(A5*$D$4)*52</f>
        <v>8060</v>
      </c>
      <c r="E5" s="436">
        <f t="shared" ref="E5:E68" si="3">(A5*$E$4)*52</f>
        <v>10075</v>
      </c>
      <c r="F5" s="436">
        <f t="shared" ref="F5:F68" si="4">(A5*$F$4)*52</f>
        <v>12090</v>
      </c>
      <c r="G5" s="436">
        <f t="shared" ref="G5:G68" si="5">(A5*$G$4)*52</f>
        <v>14105</v>
      </c>
      <c r="H5" s="437">
        <f t="shared" ref="H5:H68" si="6">(A5*$H$4)*52</f>
        <v>16120</v>
      </c>
    </row>
    <row r="6" spans="1:8" x14ac:dyDescent="0.25">
      <c r="A6" s="71">
        <v>8</v>
      </c>
      <c r="B6" s="438">
        <f t="shared" si="0"/>
        <v>4160</v>
      </c>
      <c r="C6" s="439">
        <f t="shared" si="1"/>
        <v>6240</v>
      </c>
      <c r="D6" s="439">
        <f t="shared" si="2"/>
        <v>8320</v>
      </c>
      <c r="E6" s="439">
        <f t="shared" si="3"/>
        <v>10400</v>
      </c>
      <c r="F6" s="439">
        <f t="shared" si="4"/>
        <v>12480</v>
      </c>
      <c r="G6" s="439">
        <f t="shared" si="5"/>
        <v>14560</v>
      </c>
      <c r="H6" s="440">
        <f t="shared" si="6"/>
        <v>16640</v>
      </c>
    </row>
    <row r="7" spans="1:8" x14ac:dyDescent="0.25">
      <c r="A7" s="71">
        <v>8.25</v>
      </c>
      <c r="B7" s="438">
        <f t="shared" si="0"/>
        <v>4290</v>
      </c>
      <c r="C7" s="439">
        <f t="shared" si="1"/>
        <v>6435</v>
      </c>
      <c r="D7" s="439">
        <f t="shared" si="2"/>
        <v>8580</v>
      </c>
      <c r="E7" s="439">
        <f t="shared" si="3"/>
        <v>10725</v>
      </c>
      <c r="F7" s="439">
        <f t="shared" si="4"/>
        <v>12870</v>
      </c>
      <c r="G7" s="439">
        <f t="shared" si="5"/>
        <v>15015</v>
      </c>
      <c r="H7" s="440">
        <f t="shared" si="6"/>
        <v>17160</v>
      </c>
    </row>
    <row r="8" spans="1:8" x14ac:dyDescent="0.25">
      <c r="A8" s="71">
        <v>8.5</v>
      </c>
      <c r="B8" s="438">
        <f t="shared" si="0"/>
        <v>4420</v>
      </c>
      <c r="C8" s="439">
        <f t="shared" si="1"/>
        <v>6630</v>
      </c>
      <c r="D8" s="439">
        <f t="shared" si="2"/>
        <v>8840</v>
      </c>
      <c r="E8" s="439">
        <f t="shared" si="3"/>
        <v>11050</v>
      </c>
      <c r="F8" s="439">
        <f t="shared" si="4"/>
        <v>13260</v>
      </c>
      <c r="G8" s="439">
        <f t="shared" si="5"/>
        <v>15470</v>
      </c>
      <c r="H8" s="440">
        <f t="shared" si="6"/>
        <v>17680</v>
      </c>
    </row>
    <row r="9" spans="1:8" x14ac:dyDescent="0.25">
      <c r="A9" s="71">
        <v>8.75</v>
      </c>
      <c r="B9" s="438">
        <f t="shared" si="0"/>
        <v>4550</v>
      </c>
      <c r="C9" s="439">
        <f t="shared" si="1"/>
        <v>6825</v>
      </c>
      <c r="D9" s="439">
        <f t="shared" si="2"/>
        <v>9100</v>
      </c>
      <c r="E9" s="439">
        <f t="shared" si="3"/>
        <v>11375</v>
      </c>
      <c r="F9" s="439">
        <f t="shared" si="4"/>
        <v>13650</v>
      </c>
      <c r="G9" s="439">
        <f t="shared" si="5"/>
        <v>15925</v>
      </c>
      <c r="H9" s="440">
        <f t="shared" si="6"/>
        <v>18200</v>
      </c>
    </row>
    <row r="10" spans="1:8" x14ac:dyDescent="0.25">
      <c r="A10" s="71">
        <v>9</v>
      </c>
      <c r="B10" s="438">
        <f t="shared" si="0"/>
        <v>4680</v>
      </c>
      <c r="C10" s="439">
        <f t="shared" si="1"/>
        <v>7020</v>
      </c>
      <c r="D10" s="439">
        <f t="shared" si="2"/>
        <v>9360</v>
      </c>
      <c r="E10" s="439">
        <f t="shared" si="3"/>
        <v>11700</v>
      </c>
      <c r="F10" s="439">
        <f t="shared" si="4"/>
        <v>14040</v>
      </c>
      <c r="G10" s="439">
        <f t="shared" si="5"/>
        <v>16380</v>
      </c>
      <c r="H10" s="440">
        <f t="shared" si="6"/>
        <v>18720</v>
      </c>
    </row>
    <row r="11" spans="1:8" x14ac:dyDescent="0.25">
      <c r="A11" s="71">
        <v>9.25</v>
      </c>
      <c r="B11" s="438">
        <f t="shared" si="0"/>
        <v>4810</v>
      </c>
      <c r="C11" s="439">
        <f t="shared" si="1"/>
        <v>7215</v>
      </c>
      <c r="D11" s="439">
        <f t="shared" si="2"/>
        <v>9620</v>
      </c>
      <c r="E11" s="439">
        <f t="shared" si="3"/>
        <v>12025</v>
      </c>
      <c r="F11" s="439">
        <f t="shared" si="4"/>
        <v>14430</v>
      </c>
      <c r="G11" s="439">
        <f t="shared" si="5"/>
        <v>16835</v>
      </c>
      <c r="H11" s="440">
        <f t="shared" si="6"/>
        <v>19240</v>
      </c>
    </row>
    <row r="12" spans="1:8" x14ac:dyDescent="0.25">
      <c r="A12" s="71">
        <v>9.5</v>
      </c>
      <c r="B12" s="438">
        <f t="shared" si="0"/>
        <v>4940</v>
      </c>
      <c r="C12" s="439">
        <f t="shared" si="1"/>
        <v>7410</v>
      </c>
      <c r="D12" s="439">
        <f t="shared" si="2"/>
        <v>9880</v>
      </c>
      <c r="E12" s="439">
        <f t="shared" si="3"/>
        <v>12350</v>
      </c>
      <c r="F12" s="439">
        <f t="shared" si="4"/>
        <v>14820</v>
      </c>
      <c r="G12" s="439">
        <f t="shared" si="5"/>
        <v>17290</v>
      </c>
      <c r="H12" s="440">
        <f t="shared" si="6"/>
        <v>19760</v>
      </c>
    </row>
    <row r="13" spans="1:8" x14ac:dyDescent="0.25">
      <c r="A13" s="71">
        <v>9.75</v>
      </c>
      <c r="B13" s="438">
        <f t="shared" si="0"/>
        <v>5070</v>
      </c>
      <c r="C13" s="439">
        <f t="shared" si="1"/>
        <v>7605</v>
      </c>
      <c r="D13" s="439">
        <f t="shared" si="2"/>
        <v>10140</v>
      </c>
      <c r="E13" s="439">
        <f t="shared" si="3"/>
        <v>12675</v>
      </c>
      <c r="F13" s="439">
        <f t="shared" si="4"/>
        <v>15210</v>
      </c>
      <c r="G13" s="439">
        <f t="shared" si="5"/>
        <v>17745</v>
      </c>
      <c r="H13" s="440">
        <f t="shared" si="6"/>
        <v>20280</v>
      </c>
    </row>
    <row r="14" spans="1:8" x14ac:dyDescent="0.25">
      <c r="A14" s="71">
        <v>10</v>
      </c>
      <c r="B14" s="438">
        <f t="shared" si="0"/>
        <v>5200</v>
      </c>
      <c r="C14" s="439">
        <f t="shared" si="1"/>
        <v>7800</v>
      </c>
      <c r="D14" s="439">
        <f t="shared" si="2"/>
        <v>10400</v>
      </c>
      <c r="E14" s="439">
        <f t="shared" si="3"/>
        <v>13000</v>
      </c>
      <c r="F14" s="439">
        <f t="shared" si="4"/>
        <v>15600</v>
      </c>
      <c r="G14" s="439">
        <f t="shared" si="5"/>
        <v>18200</v>
      </c>
      <c r="H14" s="440">
        <f t="shared" si="6"/>
        <v>20800</v>
      </c>
    </row>
    <row r="15" spans="1:8" x14ac:dyDescent="0.25">
      <c r="A15" s="71">
        <v>10.25</v>
      </c>
      <c r="B15" s="438">
        <f t="shared" si="0"/>
        <v>5330</v>
      </c>
      <c r="C15" s="439">
        <f t="shared" si="1"/>
        <v>7995</v>
      </c>
      <c r="D15" s="439">
        <f t="shared" si="2"/>
        <v>10660</v>
      </c>
      <c r="E15" s="439">
        <f t="shared" si="3"/>
        <v>13325</v>
      </c>
      <c r="F15" s="439">
        <f t="shared" si="4"/>
        <v>15990</v>
      </c>
      <c r="G15" s="439">
        <f t="shared" si="5"/>
        <v>18655</v>
      </c>
      <c r="H15" s="440">
        <f t="shared" si="6"/>
        <v>21320</v>
      </c>
    </row>
    <row r="16" spans="1:8" x14ac:dyDescent="0.25">
      <c r="A16" s="71">
        <v>10.5</v>
      </c>
      <c r="B16" s="438">
        <f t="shared" si="0"/>
        <v>5460</v>
      </c>
      <c r="C16" s="439">
        <f t="shared" si="1"/>
        <v>8190</v>
      </c>
      <c r="D16" s="439">
        <f t="shared" si="2"/>
        <v>10920</v>
      </c>
      <c r="E16" s="439">
        <f t="shared" si="3"/>
        <v>13650</v>
      </c>
      <c r="F16" s="439">
        <f t="shared" si="4"/>
        <v>16380</v>
      </c>
      <c r="G16" s="439">
        <f t="shared" si="5"/>
        <v>19110</v>
      </c>
      <c r="H16" s="451">
        <f t="shared" si="6"/>
        <v>21840</v>
      </c>
    </row>
    <row r="17" spans="1:8" x14ac:dyDescent="0.25">
      <c r="A17" s="71">
        <v>10.75</v>
      </c>
      <c r="B17" s="438">
        <f t="shared" si="0"/>
        <v>5590</v>
      </c>
      <c r="C17" s="439">
        <f t="shared" si="1"/>
        <v>8385</v>
      </c>
      <c r="D17" s="439">
        <f t="shared" si="2"/>
        <v>11180</v>
      </c>
      <c r="E17" s="439">
        <f t="shared" si="3"/>
        <v>13975</v>
      </c>
      <c r="F17" s="439">
        <f t="shared" si="4"/>
        <v>16770</v>
      </c>
      <c r="G17" s="439">
        <f t="shared" si="5"/>
        <v>19565</v>
      </c>
      <c r="H17" s="440">
        <f t="shared" si="6"/>
        <v>22360</v>
      </c>
    </row>
    <row r="18" spans="1:8" x14ac:dyDescent="0.25">
      <c r="A18" s="71">
        <v>11</v>
      </c>
      <c r="B18" s="438">
        <f t="shared" si="0"/>
        <v>5720</v>
      </c>
      <c r="C18" s="439">
        <f t="shared" si="1"/>
        <v>8580</v>
      </c>
      <c r="D18" s="439">
        <f t="shared" si="2"/>
        <v>11440</v>
      </c>
      <c r="E18" s="439">
        <f t="shared" si="3"/>
        <v>14300</v>
      </c>
      <c r="F18" s="439">
        <f t="shared" si="4"/>
        <v>17160</v>
      </c>
      <c r="G18" s="439">
        <f t="shared" si="5"/>
        <v>20020</v>
      </c>
      <c r="H18" s="440">
        <f t="shared" si="6"/>
        <v>22880</v>
      </c>
    </row>
    <row r="19" spans="1:8" x14ac:dyDescent="0.25">
      <c r="A19" s="71">
        <v>11.25</v>
      </c>
      <c r="B19" s="438">
        <f t="shared" si="0"/>
        <v>5850</v>
      </c>
      <c r="C19" s="439">
        <f t="shared" si="1"/>
        <v>8775</v>
      </c>
      <c r="D19" s="439">
        <f t="shared" si="2"/>
        <v>11700</v>
      </c>
      <c r="E19" s="439">
        <f t="shared" si="3"/>
        <v>14625</v>
      </c>
      <c r="F19" s="439">
        <f t="shared" si="4"/>
        <v>17550</v>
      </c>
      <c r="G19" s="439">
        <f t="shared" si="5"/>
        <v>20475</v>
      </c>
      <c r="H19" s="440">
        <f t="shared" si="6"/>
        <v>23400</v>
      </c>
    </row>
    <row r="20" spans="1:8" x14ac:dyDescent="0.25">
      <c r="A20" s="71">
        <v>11.5</v>
      </c>
      <c r="B20" s="438">
        <f t="shared" si="0"/>
        <v>5980</v>
      </c>
      <c r="C20" s="439">
        <f t="shared" si="1"/>
        <v>8970</v>
      </c>
      <c r="D20" s="439">
        <f t="shared" si="2"/>
        <v>11960</v>
      </c>
      <c r="E20" s="439">
        <f t="shared" si="3"/>
        <v>14950</v>
      </c>
      <c r="F20" s="439">
        <f t="shared" si="4"/>
        <v>17940</v>
      </c>
      <c r="G20" s="439">
        <f t="shared" si="5"/>
        <v>20930</v>
      </c>
      <c r="H20" s="440">
        <f t="shared" si="6"/>
        <v>23920</v>
      </c>
    </row>
    <row r="21" spans="1:8" x14ac:dyDescent="0.25">
      <c r="A21" s="71">
        <v>11.75</v>
      </c>
      <c r="B21" s="438">
        <f t="shared" si="0"/>
        <v>6110</v>
      </c>
      <c r="C21" s="439">
        <f t="shared" si="1"/>
        <v>9165</v>
      </c>
      <c r="D21" s="439">
        <f t="shared" si="2"/>
        <v>12220</v>
      </c>
      <c r="E21" s="439">
        <f t="shared" si="3"/>
        <v>15275</v>
      </c>
      <c r="F21" s="439">
        <f t="shared" si="4"/>
        <v>18330</v>
      </c>
      <c r="G21" s="439">
        <f t="shared" si="5"/>
        <v>21385</v>
      </c>
      <c r="H21" s="440">
        <f t="shared" si="6"/>
        <v>24440</v>
      </c>
    </row>
    <row r="22" spans="1:8" x14ac:dyDescent="0.25">
      <c r="A22" s="71">
        <v>12</v>
      </c>
      <c r="B22" s="438">
        <f t="shared" si="0"/>
        <v>6240</v>
      </c>
      <c r="C22" s="439">
        <f t="shared" si="1"/>
        <v>9360</v>
      </c>
      <c r="D22" s="439">
        <f t="shared" si="2"/>
        <v>12480</v>
      </c>
      <c r="E22" s="439">
        <f t="shared" si="3"/>
        <v>15600</v>
      </c>
      <c r="F22" s="439">
        <f t="shared" si="4"/>
        <v>18720</v>
      </c>
      <c r="G22" s="439">
        <f t="shared" si="5"/>
        <v>21840</v>
      </c>
      <c r="H22" s="440">
        <f t="shared" si="6"/>
        <v>24960</v>
      </c>
    </row>
    <row r="23" spans="1:8" x14ac:dyDescent="0.25">
      <c r="A23" s="71">
        <v>12.25</v>
      </c>
      <c r="B23" s="438">
        <f t="shared" si="0"/>
        <v>6370</v>
      </c>
      <c r="C23" s="439">
        <f t="shared" si="1"/>
        <v>9555</v>
      </c>
      <c r="D23" s="439">
        <f t="shared" si="2"/>
        <v>12740</v>
      </c>
      <c r="E23" s="439">
        <f t="shared" si="3"/>
        <v>15925</v>
      </c>
      <c r="F23" s="439">
        <f t="shared" si="4"/>
        <v>19110</v>
      </c>
      <c r="G23" s="450">
        <f t="shared" si="5"/>
        <v>22295</v>
      </c>
      <c r="H23" s="440">
        <f t="shared" si="6"/>
        <v>25480</v>
      </c>
    </row>
    <row r="24" spans="1:8" x14ac:dyDescent="0.25">
      <c r="A24" s="71">
        <v>12.5</v>
      </c>
      <c r="B24" s="438">
        <f t="shared" si="0"/>
        <v>6500</v>
      </c>
      <c r="C24" s="439">
        <f t="shared" si="1"/>
        <v>9750</v>
      </c>
      <c r="D24" s="439">
        <f t="shared" si="2"/>
        <v>13000</v>
      </c>
      <c r="E24" s="439">
        <f t="shared" si="3"/>
        <v>16250</v>
      </c>
      <c r="F24" s="439">
        <f t="shared" si="4"/>
        <v>19500</v>
      </c>
      <c r="G24" s="439">
        <f t="shared" si="5"/>
        <v>22750</v>
      </c>
      <c r="H24" s="440">
        <f t="shared" si="6"/>
        <v>26000</v>
      </c>
    </row>
    <row r="25" spans="1:8" x14ac:dyDescent="0.25">
      <c r="A25" s="71">
        <v>12.75</v>
      </c>
      <c r="B25" s="438">
        <f t="shared" si="0"/>
        <v>6630</v>
      </c>
      <c r="C25" s="439">
        <f t="shared" si="1"/>
        <v>9945</v>
      </c>
      <c r="D25" s="439">
        <f t="shared" si="2"/>
        <v>13260</v>
      </c>
      <c r="E25" s="439">
        <f t="shared" si="3"/>
        <v>16575</v>
      </c>
      <c r="F25" s="439">
        <f t="shared" si="4"/>
        <v>19890</v>
      </c>
      <c r="G25" s="439">
        <f t="shared" si="5"/>
        <v>23205</v>
      </c>
      <c r="H25" s="440">
        <f t="shared" si="6"/>
        <v>26520</v>
      </c>
    </row>
    <row r="26" spans="1:8" x14ac:dyDescent="0.25">
      <c r="A26" s="71">
        <v>13</v>
      </c>
      <c r="B26" s="438">
        <f t="shared" si="0"/>
        <v>6760</v>
      </c>
      <c r="C26" s="439">
        <f t="shared" si="1"/>
        <v>10140</v>
      </c>
      <c r="D26" s="439">
        <f t="shared" si="2"/>
        <v>13520</v>
      </c>
      <c r="E26" s="439">
        <f t="shared" si="3"/>
        <v>16900</v>
      </c>
      <c r="F26" s="439">
        <f t="shared" si="4"/>
        <v>20280</v>
      </c>
      <c r="G26" s="439">
        <f t="shared" si="5"/>
        <v>23660</v>
      </c>
      <c r="H26" s="440">
        <f t="shared" si="6"/>
        <v>27040</v>
      </c>
    </row>
    <row r="27" spans="1:8" x14ac:dyDescent="0.25">
      <c r="A27" s="71">
        <v>13.25</v>
      </c>
      <c r="B27" s="438">
        <f t="shared" si="0"/>
        <v>6890</v>
      </c>
      <c r="C27" s="439">
        <f t="shared" si="1"/>
        <v>10335</v>
      </c>
      <c r="D27" s="439">
        <f t="shared" si="2"/>
        <v>13780</v>
      </c>
      <c r="E27" s="439">
        <f t="shared" si="3"/>
        <v>17225</v>
      </c>
      <c r="F27" s="439">
        <f t="shared" si="4"/>
        <v>20670</v>
      </c>
      <c r="G27" s="439">
        <f t="shared" si="5"/>
        <v>24115</v>
      </c>
      <c r="H27" s="440">
        <f t="shared" si="6"/>
        <v>27560</v>
      </c>
    </row>
    <row r="28" spans="1:8" x14ac:dyDescent="0.25">
      <c r="A28" s="71">
        <v>13.5</v>
      </c>
      <c r="B28" s="438">
        <f t="shared" si="0"/>
        <v>7020</v>
      </c>
      <c r="C28" s="439">
        <f t="shared" si="1"/>
        <v>10530</v>
      </c>
      <c r="D28" s="439">
        <f t="shared" si="2"/>
        <v>14040</v>
      </c>
      <c r="E28" s="439">
        <f t="shared" si="3"/>
        <v>17550</v>
      </c>
      <c r="F28" s="439">
        <f t="shared" si="4"/>
        <v>21060</v>
      </c>
      <c r="G28" s="439">
        <f t="shared" si="5"/>
        <v>24570</v>
      </c>
      <c r="H28" s="440">
        <f t="shared" si="6"/>
        <v>28080</v>
      </c>
    </row>
    <row r="29" spans="1:8" x14ac:dyDescent="0.25">
      <c r="A29" s="71">
        <v>13.75</v>
      </c>
      <c r="B29" s="438">
        <f t="shared" si="0"/>
        <v>7150</v>
      </c>
      <c r="C29" s="439">
        <f t="shared" si="1"/>
        <v>10725</v>
      </c>
      <c r="D29" s="439">
        <f t="shared" si="2"/>
        <v>14300</v>
      </c>
      <c r="E29" s="439">
        <f t="shared" si="3"/>
        <v>17875</v>
      </c>
      <c r="F29" s="439">
        <f t="shared" si="4"/>
        <v>21450</v>
      </c>
      <c r="G29" s="439">
        <f t="shared" si="5"/>
        <v>25025</v>
      </c>
      <c r="H29" s="440">
        <f t="shared" si="6"/>
        <v>28600</v>
      </c>
    </row>
    <row r="30" spans="1:8" x14ac:dyDescent="0.25">
      <c r="A30" s="71">
        <v>14</v>
      </c>
      <c r="B30" s="438">
        <f t="shared" si="0"/>
        <v>7280</v>
      </c>
      <c r="C30" s="439">
        <f t="shared" si="1"/>
        <v>10920</v>
      </c>
      <c r="D30" s="439">
        <f t="shared" si="2"/>
        <v>14560</v>
      </c>
      <c r="E30" s="439">
        <f t="shared" si="3"/>
        <v>18200</v>
      </c>
      <c r="F30" s="439">
        <f t="shared" si="4"/>
        <v>21840</v>
      </c>
      <c r="G30" s="439">
        <f t="shared" si="5"/>
        <v>25480</v>
      </c>
      <c r="H30" s="440">
        <f t="shared" si="6"/>
        <v>29120</v>
      </c>
    </row>
    <row r="31" spans="1:8" x14ac:dyDescent="0.25">
      <c r="A31" s="71">
        <v>14.25</v>
      </c>
      <c r="B31" s="438">
        <f t="shared" si="0"/>
        <v>7410</v>
      </c>
      <c r="C31" s="439">
        <f t="shared" si="1"/>
        <v>11115</v>
      </c>
      <c r="D31" s="439">
        <f t="shared" si="2"/>
        <v>14820</v>
      </c>
      <c r="E31" s="439">
        <f t="shared" si="3"/>
        <v>18525</v>
      </c>
      <c r="F31" s="450">
        <f t="shared" si="4"/>
        <v>22230</v>
      </c>
      <c r="G31" s="439">
        <f t="shared" si="5"/>
        <v>25935</v>
      </c>
      <c r="H31" s="440">
        <f t="shared" si="6"/>
        <v>29640</v>
      </c>
    </row>
    <row r="32" spans="1:8" x14ac:dyDescent="0.25">
      <c r="A32" s="71">
        <v>14.5</v>
      </c>
      <c r="B32" s="438">
        <f t="shared" si="0"/>
        <v>7540</v>
      </c>
      <c r="C32" s="439">
        <f t="shared" si="1"/>
        <v>11310</v>
      </c>
      <c r="D32" s="439">
        <f t="shared" si="2"/>
        <v>15080</v>
      </c>
      <c r="E32" s="439">
        <f t="shared" si="3"/>
        <v>18850</v>
      </c>
      <c r="F32" s="439">
        <f t="shared" si="4"/>
        <v>22620</v>
      </c>
      <c r="G32" s="439">
        <f t="shared" si="5"/>
        <v>26390</v>
      </c>
      <c r="H32" s="440">
        <f t="shared" si="6"/>
        <v>30160</v>
      </c>
    </row>
    <row r="33" spans="1:8" x14ac:dyDescent="0.25">
      <c r="A33" s="71">
        <v>14.75</v>
      </c>
      <c r="B33" s="438">
        <f t="shared" si="0"/>
        <v>7670</v>
      </c>
      <c r="C33" s="439">
        <f t="shared" si="1"/>
        <v>11505</v>
      </c>
      <c r="D33" s="439">
        <f t="shared" si="2"/>
        <v>15340</v>
      </c>
      <c r="E33" s="439">
        <f t="shared" si="3"/>
        <v>19175</v>
      </c>
      <c r="F33" s="439">
        <f t="shared" si="4"/>
        <v>23010</v>
      </c>
      <c r="G33" s="439">
        <f t="shared" si="5"/>
        <v>26845</v>
      </c>
      <c r="H33" s="440">
        <f t="shared" si="6"/>
        <v>30680</v>
      </c>
    </row>
    <row r="34" spans="1:8" x14ac:dyDescent="0.25">
      <c r="A34" s="71">
        <v>15</v>
      </c>
      <c r="B34" s="438">
        <f t="shared" si="0"/>
        <v>7800</v>
      </c>
      <c r="C34" s="439">
        <f t="shared" si="1"/>
        <v>11700</v>
      </c>
      <c r="D34" s="439">
        <f t="shared" si="2"/>
        <v>15600</v>
      </c>
      <c r="E34" s="439">
        <f t="shared" si="3"/>
        <v>19500</v>
      </c>
      <c r="F34" s="439">
        <f t="shared" si="4"/>
        <v>23400</v>
      </c>
      <c r="G34" s="439">
        <f t="shared" si="5"/>
        <v>27300</v>
      </c>
      <c r="H34" s="440">
        <f t="shared" si="6"/>
        <v>31200</v>
      </c>
    </row>
    <row r="35" spans="1:8" x14ac:dyDescent="0.25">
      <c r="A35" s="71">
        <v>15.25</v>
      </c>
      <c r="B35" s="438">
        <f t="shared" si="0"/>
        <v>7930</v>
      </c>
      <c r="C35" s="439">
        <f t="shared" si="1"/>
        <v>11895</v>
      </c>
      <c r="D35" s="439">
        <f t="shared" si="2"/>
        <v>15860</v>
      </c>
      <c r="E35" s="439">
        <f t="shared" si="3"/>
        <v>19825</v>
      </c>
      <c r="F35" s="439">
        <f t="shared" si="4"/>
        <v>23790</v>
      </c>
      <c r="G35" s="439">
        <f t="shared" si="5"/>
        <v>27755</v>
      </c>
      <c r="H35" s="440">
        <f t="shared" si="6"/>
        <v>31720</v>
      </c>
    </row>
    <row r="36" spans="1:8" x14ac:dyDescent="0.25">
      <c r="A36" s="71">
        <v>15.5</v>
      </c>
      <c r="B36" s="438">
        <f t="shared" si="0"/>
        <v>8060</v>
      </c>
      <c r="C36" s="439">
        <f t="shared" si="1"/>
        <v>12090</v>
      </c>
      <c r="D36" s="439">
        <f t="shared" si="2"/>
        <v>16120</v>
      </c>
      <c r="E36" s="439">
        <f t="shared" si="3"/>
        <v>20150</v>
      </c>
      <c r="F36" s="439">
        <f t="shared" si="4"/>
        <v>24180</v>
      </c>
      <c r="G36" s="439">
        <f t="shared" si="5"/>
        <v>28210</v>
      </c>
      <c r="H36" s="440">
        <f t="shared" si="6"/>
        <v>32240</v>
      </c>
    </row>
    <row r="37" spans="1:8" x14ac:dyDescent="0.25">
      <c r="A37" s="71">
        <v>15.75</v>
      </c>
      <c r="B37" s="438">
        <f t="shared" si="0"/>
        <v>8190</v>
      </c>
      <c r="C37" s="439">
        <f t="shared" si="1"/>
        <v>12285</v>
      </c>
      <c r="D37" s="439">
        <f t="shared" si="2"/>
        <v>16380</v>
      </c>
      <c r="E37" s="439">
        <f t="shared" si="3"/>
        <v>20475</v>
      </c>
      <c r="F37" s="439">
        <f t="shared" si="4"/>
        <v>24570</v>
      </c>
      <c r="G37" s="439">
        <f t="shared" si="5"/>
        <v>28665</v>
      </c>
      <c r="H37" s="440">
        <f t="shared" si="6"/>
        <v>32760</v>
      </c>
    </row>
    <row r="38" spans="1:8" x14ac:dyDescent="0.25">
      <c r="A38" s="71">
        <v>16</v>
      </c>
      <c r="B38" s="438">
        <f t="shared" si="0"/>
        <v>8320</v>
      </c>
      <c r="C38" s="439">
        <f t="shared" si="1"/>
        <v>12480</v>
      </c>
      <c r="D38" s="439">
        <f t="shared" si="2"/>
        <v>16640</v>
      </c>
      <c r="E38" s="439">
        <f t="shared" si="3"/>
        <v>20800</v>
      </c>
      <c r="F38" s="439">
        <f t="shared" si="4"/>
        <v>24960</v>
      </c>
      <c r="G38" s="439">
        <f t="shared" si="5"/>
        <v>29120</v>
      </c>
      <c r="H38" s="440">
        <f t="shared" si="6"/>
        <v>33280</v>
      </c>
    </row>
    <row r="39" spans="1:8" x14ac:dyDescent="0.25">
      <c r="A39" s="71">
        <v>16.25</v>
      </c>
      <c r="B39" s="438">
        <f t="shared" si="0"/>
        <v>8450</v>
      </c>
      <c r="C39" s="439">
        <f t="shared" si="1"/>
        <v>12675</v>
      </c>
      <c r="D39" s="439">
        <f t="shared" si="2"/>
        <v>16900</v>
      </c>
      <c r="E39" s="439">
        <f t="shared" si="3"/>
        <v>21125</v>
      </c>
      <c r="F39" s="439">
        <f t="shared" si="4"/>
        <v>25350</v>
      </c>
      <c r="G39" s="439">
        <f t="shared" si="5"/>
        <v>29575</v>
      </c>
      <c r="H39" s="440">
        <f t="shared" si="6"/>
        <v>33800</v>
      </c>
    </row>
    <row r="40" spans="1:8" x14ac:dyDescent="0.25">
      <c r="A40" s="71">
        <v>16.5</v>
      </c>
      <c r="B40" s="438">
        <f t="shared" si="0"/>
        <v>8580</v>
      </c>
      <c r="C40" s="439">
        <f t="shared" si="1"/>
        <v>12870</v>
      </c>
      <c r="D40" s="439">
        <f t="shared" si="2"/>
        <v>17160</v>
      </c>
      <c r="E40" s="439">
        <f t="shared" si="3"/>
        <v>21450</v>
      </c>
      <c r="F40" s="439">
        <f t="shared" si="4"/>
        <v>25740</v>
      </c>
      <c r="G40" s="439">
        <f t="shared" si="5"/>
        <v>30030</v>
      </c>
      <c r="H40" s="440">
        <f t="shared" si="6"/>
        <v>34320</v>
      </c>
    </row>
    <row r="41" spans="1:8" x14ac:dyDescent="0.25">
      <c r="A41" s="71">
        <v>16.75</v>
      </c>
      <c r="B41" s="438">
        <f t="shared" si="0"/>
        <v>8710</v>
      </c>
      <c r="C41" s="439">
        <f t="shared" si="1"/>
        <v>13065</v>
      </c>
      <c r="D41" s="439">
        <f t="shared" si="2"/>
        <v>17420</v>
      </c>
      <c r="E41" s="439">
        <f t="shared" si="3"/>
        <v>21775</v>
      </c>
      <c r="F41" s="439">
        <f t="shared" si="4"/>
        <v>26130</v>
      </c>
      <c r="G41" s="439">
        <f t="shared" si="5"/>
        <v>30485</v>
      </c>
      <c r="H41" s="440">
        <f t="shared" si="6"/>
        <v>34840</v>
      </c>
    </row>
    <row r="42" spans="1:8" x14ac:dyDescent="0.25">
      <c r="A42" s="71">
        <v>17</v>
      </c>
      <c r="B42" s="438">
        <f t="shared" si="0"/>
        <v>8840</v>
      </c>
      <c r="C42" s="439">
        <f t="shared" si="1"/>
        <v>13260</v>
      </c>
      <c r="D42" s="439">
        <f t="shared" si="2"/>
        <v>17680</v>
      </c>
      <c r="E42" s="450">
        <f t="shared" si="3"/>
        <v>22100</v>
      </c>
      <c r="F42" s="439">
        <f t="shared" si="4"/>
        <v>26520</v>
      </c>
      <c r="G42" s="439">
        <f t="shared" si="5"/>
        <v>30940</v>
      </c>
      <c r="H42" s="440">
        <f t="shared" si="6"/>
        <v>35360</v>
      </c>
    </row>
    <row r="43" spans="1:8" x14ac:dyDescent="0.25">
      <c r="A43" s="71">
        <v>17.25</v>
      </c>
      <c r="B43" s="438">
        <f t="shared" si="0"/>
        <v>8970</v>
      </c>
      <c r="C43" s="439">
        <f t="shared" si="1"/>
        <v>13455</v>
      </c>
      <c r="D43" s="439">
        <f t="shared" si="2"/>
        <v>17940</v>
      </c>
      <c r="E43" s="439">
        <f t="shared" si="3"/>
        <v>22425</v>
      </c>
      <c r="F43" s="439">
        <f t="shared" si="4"/>
        <v>26910</v>
      </c>
      <c r="G43" s="439">
        <f t="shared" si="5"/>
        <v>31395</v>
      </c>
      <c r="H43" s="440">
        <f t="shared" si="6"/>
        <v>35880</v>
      </c>
    </row>
    <row r="44" spans="1:8" x14ac:dyDescent="0.25">
      <c r="A44" s="71">
        <v>17.5</v>
      </c>
      <c r="B44" s="438">
        <f t="shared" si="0"/>
        <v>9100</v>
      </c>
      <c r="C44" s="439">
        <f t="shared" si="1"/>
        <v>13650</v>
      </c>
      <c r="D44" s="439">
        <f t="shared" si="2"/>
        <v>18200</v>
      </c>
      <c r="E44" s="439">
        <f t="shared" si="3"/>
        <v>22750</v>
      </c>
      <c r="F44" s="439">
        <f t="shared" si="4"/>
        <v>27300</v>
      </c>
      <c r="G44" s="439">
        <f t="shared" si="5"/>
        <v>31850</v>
      </c>
      <c r="H44" s="440">
        <f t="shared" si="6"/>
        <v>36400</v>
      </c>
    </row>
    <row r="45" spans="1:8" x14ac:dyDescent="0.25">
      <c r="A45" s="71">
        <v>17.75</v>
      </c>
      <c r="B45" s="438">
        <f t="shared" si="0"/>
        <v>9230</v>
      </c>
      <c r="C45" s="439">
        <f t="shared" si="1"/>
        <v>13845</v>
      </c>
      <c r="D45" s="439">
        <f t="shared" si="2"/>
        <v>18460</v>
      </c>
      <c r="E45" s="439">
        <f t="shared" si="3"/>
        <v>23075</v>
      </c>
      <c r="F45" s="439">
        <f t="shared" si="4"/>
        <v>27690</v>
      </c>
      <c r="G45" s="439">
        <f t="shared" si="5"/>
        <v>32305</v>
      </c>
      <c r="H45" s="440">
        <f t="shared" si="6"/>
        <v>36920</v>
      </c>
    </row>
    <row r="46" spans="1:8" x14ac:dyDescent="0.25">
      <c r="A46" s="71">
        <v>18</v>
      </c>
      <c r="B46" s="438">
        <f t="shared" si="0"/>
        <v>9360</v>
      </c>
      <c r="C46" s="439">
        <f t="shared" si="1"/>
        <v>14040</v>
      </c>
      <c r="D46" s="439">
        <f t="shared" si="2"/>
        <v>18720</v>
      </c>
      <c r="E46" s="439">
        <f t="shared" si="3"/>
        <v>23400</v>
      </c>
      <c r="F46" s="439">
        <f t="shared" si="4"/>
        <v>28080</v>
      </c>
      <c r="G46" s="439">
        <f t="shared" si="5"/>
        <v>32760</v>
      </c>
      <c r="H46" s="440">
        <f t="shared" si="6"/>
        <v>37440</v>
      </c>
    </row>
    <row r="47" spans="1:8" x14ac:dyDescent="0.25">
      <c r="A47" s="71">
        <v>18.25</v>
      </c>
      <c r="B47" s="438">
        <f t="shared" si="0"/>
        <v>9490</v>
      </c>
      <c r="C47" s="439">
        <f t="shared" si="1"/>
        <v>14235</v>
      </c>
      <c r="D47" s="439">
        <f t="shared" si="2"/>
        <v>18980</v>
      </c>
      <c r="E47" s="439">
        <f t="shared" si="3"/>
        <v>23725</v>
      </c>
      <c r="F47" s="439">
        <f t="shared" si="4"/>
        <v>28470</v>
      </c>
      <c r="G47" s="439">
        <f t="shared" si="5"/>
        <v>33215</v>
      </c>
      <c r="H47" s="440">
        <f t="shared" si="6"/>
        <v>37960</v>
      </c>
    </row>
    <row r="48" spans="1:8" ht="16.5" thickBot="1" x14ac:dyDescent="0.3">
      <c r="A48" s="72">
        <v>18.5</v>
      </c>
      <c r="B48" s="441">
        <f t="shared" si="0"/>
        <v>9620</v>
      </c>
      <c r="C48" s="442">
        <f t="shared" si="1"/>
        <v>14430</v>
      </c>
      <c r="D48" s="442">
        <f t="shared" si="2"/>
        <v>19240</v>
      </c>
      <c r="E48" s="442">
        <f t="shared" si="3"/>
        <v>24050</v>
      </c>
      <c r="F48" s="442">
        <f t="shared" si="4"/>
        <v>28860</v>
      </c>
      <c r="G48" s="442">
        <f t="shared" si="5"/>
        <v>33670</v>
      </c>
      <c r="H48" s="443">
        <f t="shared" si="6"/>
        <v>38480</v>
      </c>
    </row>
    <row r="49" spans="1:8" x14ac:dyDescent="0.25">
      <c r="A49" s="73">
        <v>18.75</v>
      </c>
      <c r="B49" s="444">
        <f t="shared" si="0"/>
        <v>9750</v>
      </c>
      <c r="C49" s="445">
        <f t="shared" si="1"/>
        <v>14625</v>
      </c>
      <c r="D49" s="445">
        <f t="shared" si="2"/>
        <v>19500</v>
      </c>
      <c r="E49" s="445">
        <f t="shared" si="3"/>
        <v>24375</v>
      </c>
      <c r="F49" s="445">
        <f t="shared" si="4"/>
        <v>29250</v>
      </c>
      <c r="G49" s="445">
        <f t="shared" si="5"/>
        <v>34125</v>
      </c>
      <c r="H49" s="446">
        <f t="shared" si="6"/>
        <v>39000</v>
      </c>
    </row>
    <row r="50" spans="1:8" x14ac:dyDescent="0.25">
      <c r="A50" s="71">
        <v>19</v>
      </c>
      <c r="B50" s="438">
        <f t="shared" si="0"/>
        <v>9880</v>
      </c>
      <c r="C50" s="439">
        <f t="shared" si="1"/>
        <v>14820</v>
      </c>
      <c r="D50" s="439">
        <f t="shared" si="2"/>
        <v>19760</v>
      </c>
      <c r="E50" s="439">
        <f t="shared" si="3"/>
        <v>24700</v>
      </c>
      <c r="F50" s="439">
        <f t="shared" si="4"/>
        <v>29640</v>
      </c>
      <c r="G50" s="439">
        <f t="shared" si="5"/>
        <v>34580</v>
      </c>
      <c r="H50" s="440">
        <f t="shared" si="6"/>
        <v>39520</v>
      </c>
    </row>
    <row r="51" spans="1:8" x14ac:dyDescent="0.25">
      <c r="A51" s="71">
        <v>19.25</v>
      </c>
      <c r="B51" s="438">
        <f t="shared" si="0"/>
        <v>10010</v>
      </c>
      <c r="C51" s="439">
        <f t="shared" si="1"/>
        <v>15015</v>
      </c>
      <c r="D51" s="439">
        <f t="shared" si="2"/>
        <v>20020</v>
      </c>
      <c r="E51" s="439">
        <f t="shared" si="3"/>
        <v>25025</v>
      </c>
      <c r="F51" s="439">
        <f t="shared" si="4"/>
        <v>30030</v>
      </c>
      <c r="G51" s="439">
        <f t="shared" si="5"/>
        <v>35035</v>
      </c>
      <c r="H51" s="440">
        <f t="shared" si="6"/>
        <v>40040</v>
      </c>
    </row>
    <row r="52" spans="1:8" x14ac:dyDescent="0.25">
      <c r="A52" s="71">
        <v>19.5</v>
      </c>
      <c r="B52" s="438">
        <f t="shared" si="0"/>
        <v>10140</v>
      </c>
      <c r="C52" s="439">
        <f t="shared" si="1"/>
        <v>15210</v>
      </c>
      <c r="D52" s="439">
        <f t="shared" si="2"/>
        <v>20280</v>
      </c>
      <c r="E52" s="439">
        <f t="shared" si="3"/>
        <v>25350</v>
      </c>
      <c r="F52" s="439">
        <f t="shared" si="4"/>
        <v>30420</v>
      </c>
      <c r="G52" s="439">
        <f t="shared" si="5"/>
        <v>35490</v>
      </c>
      <c r="H52" s="440">
        <f t="shared" si="6"/>
        <v>40560</v>
      </c>
    </row>
    <row r="53" spans="1:8" x14ac:dyDescent="0.25">
      <c r="A53" s="71">
        <v>19.75</v>
      </c>
      <c r="B53" s="438">
        <f t="shared" si="0"/>
        <v>10270</v>
      </c>
      <c r="C53" s="439">
        <f t="shared" si="1"/>
        <v>15405</v>
      </c>
      <c r="D53" s="439">
        <f t="shared" si="2"/>
        <v>20540</v>
      </c>
      <c r="E53" s="439">
        <f t="shared" si="3"/>
        <v>25675</v>
      </c>
      <c r="F53" s="439">
        <f t="shared" si="4"/>
        <v>30810</v>
      </c>
      <c r="G53" s="439">
        <f t="shared" si="5"/>
        <v>35945</v>
      </c>
      <c r="H53" s="440">
        <f t="shared" si="6"/>
        <v>41080</v>
      </c>
    </row>
    <row r="54" spans="1:8" x14ac:dyDescent="0.25">
      <c r="A54" s="71">
        <v>20</v>
      </c>
      <c r="B54" s="438">
        <f t="shared" si="0"/>
        <v>10400</v>
      </c>
      <c r="C54" s="439">
        <f t="shared" si="1"/>
        <v>15600</v>
      </c>
      <c r="D54" s="439">
        <f t="shared" si="2"/>
        <v>20800</v>
      </c>
      <c r="E54" s="439">
        <f t="shared" si="3"/>
        <v>26000</v>
      </c>
      <c r="F54" s="439">
        <f t="shared" si="4"/>
        <v>31200</v>
      </c>
      <c r="G54" s="439">
        <f t="shared" si="5"/>
        <v>36400</v>
      </c>
      <c r="H54" s="440">
        <f t="shared" si="6"/>
        <v>41600</v>
      </c>
    </row>
    <row r="55" spans="1:8" x14ac:dyDescent="0.25">
      <c r="A55" s="71">
        <v>20.25</v>
      </c>
      <c r="B55" s="438">
        <f t="shared" si="0"/>
        <v>10530</v>
      </c>
      <c r="C55" s="439">
        <f t="shared" si="1"/>
        <v>15795</v>
      </c>
      <c r="D55" s="439">
        <f t="shared" si="2"/>
        <v>21060</v>
      </c>
      <c r="E55" s="439">
        <f t="shared" si="3"/>
        <v>26325</v>
      </c>
      <c r="F55" s="439">
        <f t="shared" si="4"/>
        <v>31590</v>
      </c>
      <c r="G55" s="439">
        <f t="shared" si="5"/>
        <v>36855</v>
      </c>
      <c r="H55" s="440">
        <f t="shared" si="6"/>
        <v>42120</v>
      </c>
    </row>
    <row r="56" spans="1:8" x14ac:dyDescent="0.25">
      <c r="A56" s="71">
        <v>20.5</v>
      </c>
      <c r="B56" s="438">
        <f t="shared" si="0"/>
        <v>10660</v>
      </c>
      <c r="C56" s="439">
        <f t="shared" si="1"/>
        <v>15990</v>
      </c>
      <c r="D56" s="439">
        <f t="shared" si="2"/>
        <v>21320</v>
      </c>
      <c r="E56" s="439">
        <f t="shared" si="3"/>
        <v>26650</v>
      </c>
      <c r="F56" s="439">
        <f t="shared" si="4"/>
        <v>31980</v>
      </c>
      <c r="G56" s="439">
        <f t="shared" si="5"/>
        <v>37310</v>
      </c>
      <c r="H56" s="440">
        <f t="shared" si="6"/>
        <v>42640</v>
      </c>
    </row>
    <row r="57" spans="1:8" x14ac:dyDescent="0.25">
      <c r="A57" s="71">
        <v>20.75</v>
      </c>
      <c r="B57" s="438">
        <f t="shared" si="0"/>
        <v>10790</v>
      </c>
      <c r="C57" s="439">
        <f t="shared" si="1"/>
        <v>16185</v>
      </c>
      <c r="D57" s="439">
        <f t="shared" si="2"/>
        <v>21580</v>
      </c>
      <c r="E57" s="439">
        <f t="shared" si="3"/>
        <v>26975</v>
      </c>
      <c r="F57" s="439">
        <f t="shared" si="4"/>
        <v>32370</v>
      </c>
      <c r="G57" s="439">
        <f t="shared" si="5"/>
        <v>37765</v>
      </c>
      <c r="H57" s="440">
        <f t="shared" si="6"/>
        <v>43160</v>
      </c>
    </row>
    <row r="58" spans="1:8" x14ac:dyDescent="0.25">
      <c r="A58" s="71">
        <v>21</v>
      </c>
      <c r="B58" s="438">
        <f t="shared" si="0"/>
        <v>10920</v>
      </c>
      <c r="C58" s="439">
        <f t="shared" si="1"/>
        <v>16380</v>
      </c>
      <c r="D58" s="439">
        <f t="shared" si="2"/>
        <v>21840</v>
      </c>
      <c r="E58" s="439">
        <f t="shared" si="3"/>
        <v>27300</v>
      </c>
      <c r="F58" s="439">
        <f t="shared" si="4"/>
        <v>32760</v>
      </c>
      <c r="G58" s="439">
        <f t="shared" si="5"/>
        <v>38220</v>
      </c>
      <c r="H58" s="440">
        <f t="shared" si="6"/>
        <v>43680</v>
      </c>
    </row>
    <row r="59" spans="1:8" x14ac:dyDescent="0.25">
      <c r="A59" s="71">
        <v>21.25</v>
      </c>
      <c r="B59" s="438">
        <f t="shared" si="0"/>
        <v>11050</v>
      </c>
      <c r="C59" s="439">
        <f t="shared" si="1"/>
        <v>16575</v>
      </c>
      <c r="D59" s="450">
        <f t="shared" si="2"/>
        <v>22100</v>
      </c>
      <c r="E59" s="439">
        <f t="shared" si="3"/>
        <v>27625</v>
      </c>
      <c r="F59" s="439">
        <f t="shared" si="4"/>
        <v>33150</v>
      </c>
      <c r="G59" s="439">
        <f t="shared" si="5"/>
        <v>38675</v>
      </c>
      <c r="H59" s="440">
        <f t="shared" si="6"/>
        <v>44200</v>
      </c>
    </row>
    <row r="60" spans="1:8" x14ac:dyDescent="0.25">
      <c r="A60" s="71">
        <v>21.5</v>
      </c>
      <c r="B60" s="438">
        <f t="shared" si="0"/>
        <v>11180</v>
      </c>
      <c r="C60" s="439">
        <f t="shared" si="1"/>
        <v>16770</v>
      </c>
      <c r="D60" s="439">
        <f t="shared" si="2"/>
        <v>22360</v>
      </c>
      <c r="E60" s="439">
        <f t="shared" si="3"/>
        <v>27950</v>
      </c>
      <c r="F60" s="439">
        <f t="shared" si="4"/>
        <v>33540</v>
      </c>
      <c r="G60" s="439">
        <f t="shared" si="5"/>
        <v>39130</v>
      </c>
      <c r="H60" s="440">
        <f t="shared" si="6"/>
        <v>44720</v>
      </c>
    </row>
    <row r="61" spans="1:8" x14ac:dyDescent="0.25">
      <c r="A61" s="71">
        <v>21.75</v>
      </c>
      <c r="B61" s="438">
        <f t="shared" si="0"/>
        <v>11310</v>
      </c>
      <c r="C61" s="439">
        <f t="shared" si="1"/>
        <v>16965</v>
      </c>
      <c r="D61" s="439">
        <f t="shared" si="2"/>
        <v>22620</v>
      </c>
      <c r="E61" s="439">
        <f t="shared" si="3"/>
        <v>28275</v>
      </c>
      <c r="F61" s="439">
        <f t="shared" si="4"/>
        <v>33930</v>
      </c>
      <c r="G61" s="439">
        <f t="shared" si="5"/>
        <v>39585</v>
      </c>
      <c r="H61" s="440">
        <f t="shared" si="6"/>
        <v>45240</v>
      </c>
    </row>
    <row r="62" spans="1:8" x14ac:dyDescent="0.25">
      <c r="A62" s="71">
        <v>22</v>
      </c>
      <c r="B62" s="438">
        <f t="shared" si="0"/>
        <v>11440</v>
      </c>
      <c r="C62" s="439">
        <f t="shared" si="1"/>
        <v>17160</v>
      </c>
      <c r="D62" s="439">
        <f t="shared" si="2"/>
        <v>22880</v>
      </c>
      <c r="E62" s="439">
        <f t="shared" si="3"/>
        <v>28600</v>
      </c>
      <c r="F62" s="439">
        <f t="shared" si="4"/>
        <v>34320</v>
      </c>
      <c r="G62" s="439">
        <f t="shared" si="5"/>
        <v>40040</v>
      </c>
      <c r="H62" s="440">
        <f t="shared" si="6"/>
        <v>45760</v>
      </c>
    </row>
    <row r="63" spans="1:8" x14ac:dyDescent="0.25">
      <c r="A63" s="71">
        <v>22.25</v>
      </c>
      <c r="B63" s="438">
        <f t="shared" si="0"/>
        <v>11570</v>
      </c>
      <c r="C63" s="439">
        <f t="shared" si="1"/>
        <v>17355</v>
      </c>
      <c r="D63" s="439">
        <f t="shared" si="2"/>
        <v>23140</v>
      </c>
      <c r="E63" s="439">
        <f t="shared" si="3"/>
        <v>28925</v>
      </c>
      <c r="F63" s="439">
        <f t="shared" si="4"/>
        <v>34710</v>
      </c>
      <c r="G63" s="439">
        <f t="shared" si="5"/>
        <v>40495</v>
      </c>
      <c r="H63" s="440">
        <f t="shared" si="6"/>
        <v>46280</v>
      </c>
    </row>
    <row r="64" spans="1:8" x14ac:dyDescent="0.25">
      <c r="A64" s="71">
        <v>22.5</v>
      </c>
      <c r="B64" s="438">
        <f t="shared" si="0"/>
        <v>11700</v>
      </c>
      <c r="C64" s="439">
        <f t="shared" si="1"/>
        <v>17550</v>
      </c>
      <c r="D64" s="439">
        <f t="shared" si="2"/>
        <v>23400</v>
      </c>
      <c r="E64" s="439">
        <f t="shared" si="3"/>
        <v>29250</v>
      </c>
      <c r="F64" s="439">
        <f t="shared" si="4"/>
        <v>35100</v>
      </c>
      <c r="G64" s="439">
        <f t="shared" si="5"/>
        <v>40950</v>
      </c>
      <c r="H64" s="440">
        <f t="shared" si="6"/>
        <v>46800</v>
      </c>
    </row>
    <row r="65" spans="1:8" x14ac:dyDescent="0.25">
      <c r="A65" s="71">
        <v>22.75</v>
      </c>
      <c r="B65" s="438">
        <f t="shared" si="0"/>
        <v>11830</v>
      </c>
      <c r="C65" s="439">
        <f t="shared" si="1"/>
        <v>17745</v>
      </c>
      <c r="D65" s="439">
        <f t="shared" si="2"/>
        <v>23660</v>
      </c>
      <c r="E65" s="439">
        <f t="shared" si="3"/>
        <v>29575</v>
      </c>
      <c r="F65" s="439">
        <f t="shared" si="4"/>
        <v>35490</v>
      </c>
      <c r="G65" s="439">
        <f t="shared" si="5"/>
        <v>41405</v>
      </c>
      <c r="H65" s="440">
        <f t="shared" si="6"/>
        <v>47320</v>
      </c>
    </row>
    <row r="66" spans="1:8" x14ac:dyDescent="0.25">
      <c r="A66" s="71">
        <v>23</v>
      </c>
      <c r="B66" s="438">
        <f t="shared" si="0"/>
        <v>11960</v>
      </c>
      <c r="C66" s="439">
        <f t="shared" si="1"/>
        <v>17940</v>
      </c>
      <c r="D66" s="439">
        <f t="shared" si="2"/>
        <v>23920</v>
      </c>
      <c r="E66" s="439">
        <f t="shared" si="3"/>
        <v>29900</v>
      </c>
      <c r="F66" s="439">
        <f t="shared" si="4"/>
        <v>35880</v>
      </c>
      <c r="G66" s="439">
        <f t="shared" si="5"/>
        <v>41860</v>
      </c>
      <c r="H66" s="440">
        <f t="shared" si="6"/>
        <v>47840</v>
      </c>
    </row>
    <row r="67" spans="1:8" x14ac:dyDescent="0.25">
      <c r="A67" s="71">
        <v>23.25</v>
      </c>
      <c r="B67" s="438">
        <f t="shared" si="0"/>
        <v>12090</v>
      </c>
      <c r="C67" s="439">
        <f t="shared" si="1"/>
        <v>18135</v>
      </c>
      <c r="D67" s="439">
        <f t="shared" si="2"/>
        <v>24180</v>
      </c>
      <c r="E67" s="439">
        <f t="shared" si="3"/>
        <v>30225</v>
      </c>
      <c r="F67" s="439">
        <f t="shared" si="4"/>
        <v>36270</v>
      </c>
      <c r="G67" s="439">
        <f t="shared" si="5"/>
        <v>42315</v>
      </c>
      <c r="H67" s="440">
        <f t="shared" si="6"/>
        <v>48360</v>
      </c>
    </row>
    <row r="68" spans="1:8" x14ac:dyDescent="0.25">
      <c r="A68" s="71">
        <v>23.5</v>
      </c>
      <c r="B68" s="438">
        <f t="shared" si="0"/>
        <v>12220</v>
      </c>
      <c r="C68" s="439">
        <f t="shared" si="1"/>
        <v>18330</v>
      </c>
      <c r="D68" s="439">
        <f t="shared" si="2"/>
        <v>24440</v>
      </c>
      <c r="E68" s="439">
        <f t="shared" si="3"/>
        <v>30550</v>
      </c>
      <c r="F68" s="439">
        <f t="shared" si="4"/>
        <v>36660</v>
      </c>
      <c r="G68" s="439">
        <f t="shared" si="5"/>
        <v>42770</v>
      </c>
      <c r="H68" s="440">
        <f t="shared" si="6"/>
        <v>48880</v>
      </c>
    </row>
    <row r="69" spans="1:8" x14ac:dyDescent="0.25">
      <c r="A69" s="71">
        <v>23.75</v>
      </c>
      <c r="B69" s="438">
        <f t="shared" ref="B69:B136" si="7">(A69*$B$4)*52</f>
        <v>12350</v>
      </c>
      <c r="C69" s="439">
        <f t="shared" ref="C69:C136" si="8">(A69*$C$4)*52</f>
        <v>18525</v>
      </c>
      <c r="D69" s="439">
        <f t="shared" ref="D69:D136" si="9">(A69*$D$4)*52</f>
        <v>24700</v>
      </c>
      <c r="E69" s="439">
        <f t="shared" ref="E69:E136" si="10">(A69*$E$4)*52</f>
        <v>30875</v>
      </c>
      <c r="F69" s="439">
        <f t="shared" ref="F69:F136" si="11">(A69*$F$4)*52</f>
        <v>37050</v>
      </c>
      <c r="G69" s="439">
        <f t="shared" ref="G69:G136" si="12">(A69*$G$4)*52</f>
        <v>43225</v>
      </c>
      <c r="H69" s="440">
        <f t="shared" ref="H69:H136" si="13">(A69*$H$4)*52</f>
        <v>49400</v>
      </c>
    </row>
    <row r="70" spans="1:8" x14ac:dyDescent="0.25">
      <c r="A70" s="71">
        <v>24</v>
      </c>
      <c r="B70" s="438">
        <f t="shared" si="7"/>
        <v>12480</v>
      </c>
      <c r="C70" s="439">
        <f t="shared" si="8"/>
        <v>18720</v>
      </c>
      <c r="D70" s="439">
        <f t="shared" si="9"/>
        <v>24960</v>
      </c>
      <c r="E70" s="439">
        <f t="shared" si="10"/>
        <v>31200</v>
      </c>
      <c r="F70" s="439">
        <f t="shared" si="11"/>
        <v>37440</v>
      </c>
      <c r="G70" s="439">
        <f t="shared" si="12"/>
        <v>43680</v>
      </c>
      <c r="H70" s="440">
        <f t="shared" si="13"/>
        <v>49920</v>
      </c>
    </row>
    <row r="71" spans="1:8" x14ac:dyDescent="0.25">
      <c r="A71" s="71">
        <v>24.25</v>
      </c>
      <c r="B71" s="438">
        <f t="shared" si="7"/>
        <v>12610</v>
      </c>
      <c r="C71" s="439">
        <f t="shared" si="8"/>
        <v>18915</v>
      </c>
      <c r="D71" s="439">
        <f t="shared" si="9"/>
        <v>25220</v>
      </c>
      <c r="E71" s="439">
        <f t="shared" si="10"/>
        <v>31525</v>
      </c>
      <c r="F71" s="439">
        <f t="shared" si="11"/>
        <v>37830</v>
      </c>
      <c r="G71" s="439">
        <f t="shared" si="12"/>
        <v>44135</v>
      </c>
      <c r="H71" s="440">
        <f t="shared" si="13"/>
        <v>50440</v>
      </c>
    </row>
    <row r="72" spans="1:8" x14ac:dyDescent="0.25">
      <c r="A72" s="71">
        <v>24.5</v>
      </c>
      <c r="B72" s="438">
        <f t="shared" si="7"/>
        <v>12740</v>
      </c>
      <c r="C72" s="439">
        <f t="shared" si="8"/>
        <v>19110</v>
      </c>
      <c r="D72" s="439">
        <f t="shared" si="9"/>
        <v>25480</v>
      </c>
      <c r="E72" s="439">
        <f t="shared" si="10"/>
        <v>31850</v>
      </c>
      <c r="F72" s="439">
        <f t="shared" si="11"/>
        <v>38220</v>
      </c>
      <c r="G72" s="439">
        <f t="shared" si="12"/>
        <v>44590</v>
      </c>
      <c r="H72" s="440">
        <f t="shared" si="13"/>
        <v>50960</v>
      </c>
    </row>
    <row r="73" spans="1:8" x14ac:dyDescent="0.25">
      <c r="A73" s="71">
        <v>24.75</v>
      </c>
      <c r="B73" s="438">
        <f t="shared" si="7"/>
        <v>12870</v>
      </c>
      <c r="C73" s="439">
        <f t="shared" si="8"/>
        <v>19305</v>
      </c>
      <c r="D73" s="439">
        <f t="shared" si="9"/>
        <v>25740</v>
      </c>
      <c r="E73" s="439">
        <f t="shared" si="10"/>
        <v>32175</v>
      </c>
      <c r="F73" s="439">
        <f t="shared" si="11"/>
        <v>38610</v>
      </c>
      <c r="G73" s="439">
        <f t="shared" si="12"/>
        <v>45045</v>
      </c>
      <c r="H73" s="440">
        <f t="shared" si="13"/>
        <v>51480</v>
      </c>
    </row>
    <row r="74" spans="1:8" x14ac:dyDescent="0.25">
      <c r="A74" s="71">
        <v>25</v>
      </c>
      <c r="B74" s="438">
        <f t="shared" si="7"/>
        <v>13000</v>
      </c>
      <c r="C74" s="439">
        <f t="shared" si="8"/>
        <v>19500</v>
      </c>
      <c r="D74" s="439">
        <f t="shared" si="9"/>
        <v>26000</v>
      </c>
      <c r="E74" s="439">
        <f t="shared" si="10"/>
        <v>32500</v>
      </c>
      <c r="F74" s="439">
        <f t="shared" si="11"/>
        <v>39000</v>
      </c>
      <c r="G74" s="439">
        <f t="shared" si="12"/>
        <v>45500</v>
      </c>
      <c r="H74" s="440">
        <f t="shared" si="13"/>
        <v>52000</v>
      </c>
    </row>
    <row r="75" spans="1:8" x14ac:dyDescent="0.25">
      <c r="A75" s="71">
        <v>25.25</v>
      </c>
      <c r="B75" s="438">
        <f t="shared" si="7"/>
        <v>13130</v>
      </c>
      <c r="C75" s="439">
        <f t="shared" si="8"/>
        <v>19695</v>
      </c>
      <c r="D75" s="439">
        <f t="shared" si="9"/>
        <v>26260</v>
      </c>
      <c r="E75" s="439">
        <f t="shared" si="10"/>
        <v>32825</v>
      </c>
      <c r="F75" s="439">
        <f t="shared" si="11"/>
        <v>39390</v>
      </c>
      <c r="G75" s="439">
        <f t="shared" si="12"/>
        <v>45955</v>
      </c>
      <c r="H75" s="440">
        <f t="shared" si="13"/>
        <v>52520</v>
      </c>
    </row>
    <row r="76" spans="1:8" x14ac:dyDescent="0.25">
      <c r="A76" s="71">
        <v>25.5</v>
      </c>
      <c r="B76" s="438">
        <f t="shared" si="7"/>
        <v>13260</v>
      </c>
      <c r="C76" s="439">
        <f t="shared" si="8"/>
        <v>19890</v>
      </c>
      <c r="D76" s="439">
        <f t="shared" si="9"/>
        <v>26520</v>
      </c>
      <c r="E76" s="439">
        <f t="shared" si="10"/>
        <v>33150</v>
      </c>
      <c r="F76" s="439">
        <f t="shared" si="11"/>
        <v>39780</v>
      </c>
      <c r="G76" s="439">
        <f t="shared" si="12"/>
        <v>46410</v>
      </c>
      <c r="H76" s="440">
        <f t="shared" si="13"/>
        <v>53040</v>
      </c>
    </row>
    <row r="77" spans="1:8" x14ac:dyDescent="0.25">
      <c r="A77" s="71">
        <v>25.75</v>
      </c>
      <c r="B77" s="438">
        <f t="shared" si="7"/>
        <v>13390</v>
      </c>
      <c r="C77" s="439">
        <f t="shared" si="8"/>
        <v>20085</v>
      </c>
      <c r="D77" s="439">
        <f t="shared" si="9"/>
        <v>26780</v>
      </c>
      <c r="E77" s="439">
        <f t="shared" si="10"/>
        <v>33475</v>
      </c>
      <c r="F77" s="439">
        <f t="shared" si="11"/>
        <v>40170</v>
      </c>
      <c r="G77" s="439">
        <f t="shared" si="12"/>
        <v>46865</v>
      </c>
      <c r="H77" s="440">
        <f t="shared" si="13"/>
        <v>53560</v>
      </c>
    </row>
    <row r="78" spans="1:8" x14ac:dyDescent="0.25">
      <c r="A78" s="71">
        <v>26</v>
      </c>
      <c r="B78" s="438">
        <f t="shared" si="7"/>
        <v>13520</v>
      </c>
      <c r="C78" s="439">
        <f t="shared" si="8"/>
        <v>20280</v>
      </c>
      <c r="D78" s="439">
        <f t="shared" si="9"/>
        <v>27040</v>
      </c>
      <c r="E78" s="439">
        <f t="shared" si="10"/>
        <v>33800</v>
      </c>
      <c r="F78" s="439">
        <f t="shared" si="11"/>
        <v>40560</v>
      </c>
      <c r="G78" s="439">
        <f t="shared" si="12"/>
        <v>47320</v>
      </c>
      <c r="H78" s="440">
        <f t="shared" si="13"/>
        <v>54080</v>
      </c>
    </row>
    <row r="79" spans="1:8" x14ac:dyDescent="0.25">
      <c r="A79" s="71">
        <v>26.25</v>
      </c>
      <c r="B79" s="438">
        <f t="shared" si="7"/>
        <v>13650</v>
      </c>
      <c r="C79" s="439">
        <f t="shared" si="8"/>
        <v>20475</v>
      </c>
      <c r="D79" s="439">
        <f t="shared" si="9"/>
        <v>27300</v>
      </c>
      <c r="E79" s="439">
        <f t="shared" si="10"/>
        <v>34125</v>
      </c>
      <c r="F79" s="439">
        <f t="shared" si="11"/>
        <v>40950</v>
      </c>
      <c r="G79" s="439">
        <f t="shared" si="12"/>
        <v>47775</v>
      </c>
      <c r="H79" s="440">
        <f t="shared" si="13"/>
        <v>54600</v>
      </c>
    </row>
    <row r="80" spans="1:8" x14ac:dyDescent="0.25">
      <c r="A80" s="71">
        <v>26.5</v>
      </c>
      <c r="B80" s="438">
        <f t="shared" si="7"/>
        <v>13780</v>
      </c>
      <c r="C80" s="439">
        <f t="shared" si="8"/>
        <v>20670</v>
      </c>
      <c r="D80" s="439">
        <f t="shared" si="9"/>
        <v>27560</v>
      </c>
      <c r="E80" s="439">
        <f t="shared" si="10"/>
        <v>34450</v>
      </c>
      <c r="F80" s="439">
        <f t="shared" si="11"/>
        <v>41340</v>
      </c>
      <c r="G80" s="439">
        <f t="shared" si="12"/>
        <v>48230</v>
      </c>
      <c r="H80" s="440">
        <f t="shared" si="13"/>
        <v>55120</v>
      </c>
    </row>
    <row r="81" spans="1:8" x14ac:dyDescent="0.25">
      <c r="A81" s="71">
        <v>26.75</v>
      </c>
      <c r="B81" s="438">
        <f t="shared" si="7"/>
        <v>13910</v>
      </c>
      <c r="C81" s="439">
        <f t="shared" si="8"/>
        <v>20865</v>
      </c>
      <c r="D81" s="439">
        <f t="shared" si="9"/>
        <v>27820</v>
      </c>
      <c r="E81" s="439">
        <f t="shared" si="10"/>
        <v>34775</v>
      </c>
      <c r="F81" s="439">
        <f t="shared" si="11"/>
        <v>41730</v>
      </c>
      <c r="G81" s="439">
        <f t="shared" si="12"/>
        <v>48685</v>
      </c>
      <c r="H81" s="440">
        <f t="shared" si="13"/>
        <v>55640</v>
      </c>
    </row>
    <row r="82" spans="1:8" x14ac:dyDescent="0.25">
      <c r="A82" s="71">
        <v>27</v>
      </c>
      <c r="B82" s="438">
        <f t="shared" si="7"/>
        <v>14040</v>
      </c>
      <c r="C82" s="439">
        <f t="shared" si="8"/>
        <v>21060</v>
      </c>
      <c r="D82" s="439">
        <f t="shared" si="9"/>
        <v>28080</v>
      </c>
      <c r="E82" s="439">
        <f t="shared" si="10"/>
        <v>35100</v>
      </c>
      <c r="F82" s="439">
        <f t="shared" si="11"/>
        <v>42120</v>
      </c>
      <c r="G82" s="439">
        <f t="shared" si="12"/>
        <v>49140</v>
      </c>
      <c r="H82" s="440">
        <f t="shared" si="13"/>
        <v>56160</v>
      </c>
    </row>
    <row r="83" spans="1:8" x14ac:dyDescent="0.25">
      <c r="A83" s="71">
        <v>27.25</v>
      </c>
      <c r="B83" s="438">
        <f t="shared" si="7"/>
        <v>14170</v>
      </c>
      <c r="C83" s="439">
        <f t="shared" si="8"/>
        <v>21255</v>
      </c>
      <c r="D83" s="439">
        <f t="shared" si="9"/>
        <v>28340</v>
      </c>
      <c r="E83" s="439">
        <f t="shared" si="10"/>
        <v>35425</v>
      </c>
      <c r="F83" s="439">
        <f t="shared" si="11"/>
        <v>42510</v>
      </c>
      <c r="G83" s="439">
        <f t="shared" si="12"/>
        <v>49595</v>
      </c>
      <c r="H83" s="440">
        <f t="shared" si="13"/>
        <v>56680</v>
      </c>
    </row>
    <row r="84" spans="1:8" x14ac:dyDescent="0.25">
      <c r="A84" s="71">
        <v>27.5</v>
      </c>
      <c r="B84" s="438">
        <f t="shared" si="7"/>
        <v>14300</v>
      </c>
      <c r="C84" s="439">
        <f t="shared" si="8"/>
        <v>21450</v>
      </c>
      <c r="D84" s="439">
        <f t="shared" si="9"/>
        <v>28600</v>
      </c>
      <c r="E84" s="439">
        <f t="shared" si="10"/>
        <v>35750</v>
      </c>
      <c r="F84" s="439">
        <f t="shared" si="11"/>
        <v>42900</v>
      </c>
      <c r="G84" s="439">
        <f t="shared" si="12"/>
        <v>50050</v>
      </c>
      <c r="H84" s="440">
        <f t="shared" si="13"/>
        <v>57200</v>
      </c>
    </row>
    <row r="85" spans="1:8" x14ac:dyDescent="0.25">
      <c r="A85" s="71">
        <v>27.75</v>
      </c>
      <c r="B85" s="438">
        <f t="shared" si="7"/>
        <v>14430</v>
      </c>
      <c r="C85" s="439">
        <f t="shared" si="8"/>
        <v>21645</v>
      </c>
      <c r="D85" s="439">
        <f t="shared" si="9"/>
        <v>28860</v>
      </c>
      <c r="E85" s="439">
        <f t="shared" si="10"/>
        <v>36075</v>
      </c>
      <c r="F85" s="439">
        <f t="shared" si="11"/>
        <v>43290</v>
      </c>
      <c r="G85" s="439">
        <f t="shared" si="12"/>
        <v>50505</v>
      </c>
      <c r="H85" s="440">
        <f t="shared" si="13"/>
        <v>57720</v>
      </c>
    </row>
    <row r="86" spans="1:8" x14ac:dyDescent="0.25">
      <c r="A86" s="71">
        <v>28</v>
      </c>
      <c r="B86" s="438">
        <f t="shared" si="7"/>
        <v>14560</v>
      </c>
      <c r="C86" s="439">
        <f t="shared" si="8"/>
        <v>21840</v>
      </c>
      <c r="D86" s="439">
        <f t="shared" si="9"/>
        <v>29120</v>
      </c>
      <c r="E86" s="439">
        <f t="shared" si="10"/>
        <v>36400</v>
      </c>
      <c r="F86" s="439">
        <f t="shared" si="11"/>
        <v>43680</v>
      </c>
      <c r="G86" s="439">
        <f t="shared" si="12"/>
        <v>50960</v>
      </c>
      <c r="H86" s="440">
        <f t="shared" si="13"/>
        <v>58240</v>
      </c>
    </row>
    <row r="87" spans="1:8" x14ac:dyDescent="0.25">
      <c r="A87" s="71">
        <v>28.25</v>
      </c>
      <c r="B87" s="438">
        <f t="shared" si="7"/>
        <v>14690</v>
      </c>
      <c r="C87" s="439">
        <f t="shared" si="8"/>
        <v>22035</v>
      </c>
      <c r="D87" s="439">
        <f t="shared" si="9"/>
        <v>29380</v>
      </c>
      <c r="E87" s="439">
        <f t="shared" si="10"/>
        <v>36725</v>
      </c>
      <c r="F87" s="439">
        <f t="shared" si="11"/>
        <v>44070</v>
      </c>
      <c r="G87" s="439">
        <f t="shared" si="12"/>
        <v>51415</v>
      </c>
      <c r="H87" s="440">
        <f t="shared" si="13"/>
        <v>58760</v>
      </c>
    </row>
    <row r="88" spans="1:8" x14ac:dyDescent="0.25">
      <c r="A88" s="71">
        <v>28.5</v>
      </c>
      <c r="B88" s="438">
        <f t="shared" si="7"/>
        <v>14820</v>
      </c>
      <c r="C88" s="450">
        <f t="shared" si="8"/>
        <v>22230</v>
      </c>
      <c r="D88" s="439">
        <f t="shared" si="9"/>
        <v>29640</v>
      </c>
      <c r="E88" s="439">
        <f t="shared" si="10"/>
        <v>37050</v>
      </c>
      <c r="F88" s="439">
        <f t="shared" si="11"/>
        <v>44460</v>
      </c>
      <c r="G88" s="439">
        <f t="shared" si="12"/>
        <v>51870</v>
      </c>
      <c r="H88" s="440">
        <f t="shared" si="13"/>
        <v>59280</v>
      </c>
    </row>
    <row r="89" spans="1:8" x14ac:dyDescent="0.25">
      <c r="A89" s="71">
        <v>28.75</v>
      </c>
      <c r="B89" s="438">
        <f t="shared" si="7"/>
        <v>14950</v>
      </c>
      <c r="C89" s="439">
        <f t="shared" si="8"/>
        <v>22425</v>
      </c>
      <c r="D89" s="439">
        <f t="shared" si="9"/>
        <v>29900</v>
      </c>
      <c r="E89" s="439">
        <f t="shared" si="10"/>
        <v>37375</v>
      </c>
      <c r="F89" s="439">
        <f t="shared" si="11"/>
        <v>44850</v>
      </c>
      <c r="G89" s="439">
        <f t="shared" si="12"/>
        <v>52325</v>
      </c>
      <c r="H89" s="440">
        <f t="shared" si="13"/>
        <v>59800</v>
      </c>
    </row>
    <row r="90" spans="1:8" x14ac:dyDescent="0.25">
      <c r="A90" s="71">
        <v>29</v>
      </c>
      <c r="B90" s="438">
        <f t="shared" si="7"/>
        <v>15080</v>
      </c>
      <c r="C90" s="439">
        <f t="shared" si="8"/>
        <v>22620</v>
      </c>
      <c r="D90" s="439">
        <f t="shared" si="9"/>
        <v>30160</v>
      </c>
      <c r="E90" s="439">
        <f t="shared" si="10"/>
        <v>37700</v>
      </c>
      <c r="F90" s="439">
        <f t="shared" si="11"/>
        <v>45240</v>
      </c>
      <c r="G90" s="439">
        <f t="shared" si="12"/>
        <v>52780</v>
      </c>
      <c r="H90" s="440">
        <f t="shared" si="13"/>
        <v>60320</v>
      </c>
    </row>
    <row r="91" spans="1:8" x14ac:dyDescent="0.25">
      <c r="A91" s="71">
        <v>29.25</v>
      </c>
      <c r="B91" s="438">
        <f t="shared" si="7"/>
        <v>15210</v>
      </c>
      <c r="C91" s="439">
        <f t="shared" si="8"/>
        <v>22815</v>
      </c>
      <c r="D91" s="439">
        <f t="shared" si="9"/>
        <v>30420</v>
      </c>
      <c r="E91" s="439">
        <f t="shared" si="10"/>
        <v>38025</v>
      </c>
      <c r="F91" s="439">
        <f t="shared" si="11"/>
        <v>45630</v>
      </c>
      <c r="G91" s="439">
        <f t="shared" si="12"/>
        <v>53235</v>
      </c>
      <c r="H91" s="440">
        <f t="shared" si="13"/>
        <v>60840</v>
      </c>
    </row>
    <row r="92" spans="1:8" ht="16.5" thickBot="1" x14ac:dyDescent="0.3">
      <c r="A92" s="72">
        <v>29.5</v>
      </c>
      <c r="B92" s="441">
        <f t="shared" si="7"/>
        <v>15340</v>
      </c>
      <c r="C92" s="442">
        <f t="shared" si="8"/>
        <v>23010</v>
      </c>
      <c r="D92" s="442">
        <f t="shared" si="9"/>
        <v>30680</v>
      </c>
      <c r="E92" s="442">
        <f t="shared" si="10"/>
        <v>38350</v>
      </c>
      <c r="F92" s="442">
        <f t="shared" si="11"/>
        <v>46020</v>
      </c>
      <c r="G92" s="442">
        <f t="shared" si="12"/>
        <v>53690</v>
      </c>
      <c r="H92" s="443">
        <f t="shared" si="13"/>
        <v>61360</v>
      </c>
    </row>
    <row r="93" spans="1:8" x14ac:dyDescent="0.25">
      <c r="A93" s="73">
        <v>29.75</v>
      </c>
      <c r="B93" s="444">
        <f t="shared" si="7"/>
        <v>15470</v>
      </c>
      <c r="C93" s="445">
        <f t="shared" si="8"/>
        <v>23205</v>
      </c>
      <c r="D93" s="445">
        <f t="shared" si="9"/>
        <v>30940</v>
      </c>
      <c r="E93" s="445">
        <f t="shared" si="10"/>
        <v>38675</v>
      </c>
      <c r="F93" s="445">
        <f t="shared" si="11"/>
        <v>46410</v>
      </c>
      <c r="G93" s="445">
        <f t="shared" si="12"/>
        <v>54145</v>
      </c>
      <c r="H93" s="446">
        <f t="shared" si="13"/>
        <v>61880</v>
      </c>
    </row>
    <row r="94" spans="1:8" x14ac:dyDescent="0.25">
      <c r="A94" s="71">
        <v>30</v>
      </c>
      <c r="B94" s="438">
        <f t="shared" si="7"/>
        <v>15600</v>
      </c>
      <c r="C94" s="439">
        <f t="shared" si="8"/>
        <v>23400</v>
      </c>
      <c r="D94" s="439">
        <f t="shared" si="9"/>
        <v>31200</v>
      </c>
      <c r="E94" s="439">
        <f t="shared" si="10"/>
        <v>39000</v>
      </c>
      <c r="F94" s="439">
        <f t="shared" si="11"/>
        <v>46800</v>
      </c>
      <c r="G94" s="439">
        <f t="shared" si="12"/>
        <v>54600</v>
      </c>
      <c r="H94" s="440">
        <f t="shared" si="13"/>
        <v>62400</v>
      </c>
    </row>
    <row r="95" spans="1:8" x14ac:dyDescent="0.25">
      <c r="A95" s="71">
        <v>30.25</v>
      </c>
      <c r="B95" s="438">
        <f t="shared" si="7"/>
        <v>15730</v>
      </c>
      <c r="C95" s="439">
        <f t="shared" si="8"/>
        <v>23595</v>
      </c>
      <c r="D95" s="439">
        <f t="shared" si="9"/>
        <v>31460</v>
      </c>
      <c r="E95" s="439">
        <f t="shared" si="10"/>
        <v>39325</v>
      </c>
      <c r="F95" s="439">
        <f t="shared" si="11"/>
        <v>47190</v>
      </c>
      <c r="G95" s="439">
        <f t="shared" si="12"/>
        <v>55055</v>
      </c>
      <c r="H95" s="440">
        <f t="shared" si="13"/>
        <v>62920</v>
      </c>
    </row>
    <row r="96" spans="1:8" x14ac:dyDescent="0.25">
      <c r="A96" s="71">
        <v>30.5</v>
      </c>
      <c r="B96" s="438">
        <f t="shared" si="7"/>
        <v>15860</v>
      </c>
      <c r="C96" s="439">
        <f t="shared" si="8"/>
        <v>23790</v>
      </c>
      <c r="D96" s="439">
        <f t="shared" si="9"/>
        <v>31720</v>
      </c>
      <c r="E96" s="439">
        <f t="shared" si="10"/>
        <v>39650</v>
      </c>
      <c r="F96" s="439">
        <f t="shared" si="11"/>
        <v>47580</v>
      </c>
      <c r="G96" s="439">
        <f t="shared" si="12"/>
        <v>55510</v>
      </c>
      <c r="H96" s="440">
        <f t="shared" si="13"/>
        <v>63440</v>
      </c>
    </row>
    <row r="97" spans="1:8" x14ac:dyDescent="0.25">
      <c r="A97" s="71">
        <v>30.75</v>
      </c>
      <c r="B97" s="438">
        <f t="shared" si="7"/>
        <v>15990</v>
      </c>
      <c r="C97" s="439">
        <f t="shared" si="8"/>
        <v>23985</v>
      </c>
      <c r="D97" s="439">
        <f t="shared" si="9"/>
        <v>31980</v>
      </c>
      <c r="E97" s="439">
        <f t="shared" si="10"/>
        <v>39975</v>
      </c>
      <c r="F97" s="439">
        <f t="shared" si="11"/>
        <v>47970</v>
      </c>
      <c r="G97" s="439">
        <f t="shared" si="12"/>
        <v>55965</v>
      </c>
      <c r="H97" s="440">
        <f t="shared" si="13"/>
        <v>63960</v>
      </c>
    </row>
    <row r="98" spans="1:8" x14ac:dyDescent="0.25">
      <c r="A98" s="71">
        <v>31</v>
      </c>
      <c r="B98" s="438">
        <f t="shared" si="7"/>
        <v>16120</v>
      </c>
      <c r="C98" s="439">
        <f t="shared" si="8"/>
        <v>24180</v>
      </c>
      <c r="D98" s="439">
        <f t="shared" si="9"/>
        <v>32240</v>
      </c>
      <c r="E98" s="439">
        <f t="shared" si="10"/>
        <v>40300</v>
      </c>
      <c r="F98" s="439">
        <f t="shared" si="11"/>
        <v>48360</v>
      </c>
      <c r="G98" s="439">
        <f t="shared" si="12"/>
        <v>56420</v>
      </c>
      <c r="H98" s="440">
        <f t="shared" si="13"/>
        <v>64480</v>
      </c>
    </row>
    <row r="99" spans="1:8" x14ac:dyDescent="0.25">
      <c r="A99" s="71">
        <v>31.25</v>
      </c>
      <c r="B99" s="438">
        <f t="shared" si="7"/>
        <v>16250</v>
      </c>
      <c r="C99" s="439">
        <f t="shared" si="8"/>
        <v>24375</v>
      </c>
      <c r="D99" s="439">
        <f t="shared" si="9"/>
        <v>32500</v>
      </c>
      <c r="E99" s="439">
        <f t="shared" si="10"/>
        <v>40625</v>
      </c>
      <c r="F99" s="439">
        <f t="shared" si="11"/>
        <v>48750</v>
      </c>
      <c r="G99" s="439">
        <f t="shared" si="12"/>
        <v>56875</v>
      </c>
      <c r="H99" s="440">
        <f t="shared" si="13"/>
        <v>65000</v>
      </c>
    </row>
    <row r="100" spans="1:8" x14ac:dyDescent="0.25">
      <c r="A100" s="71">
        <v>31.5</v>
      </c>
      <c r="B100" s="438">
        <f t="shared" si="7"/>
        <v>16380</v>
      </c>
      <c r="C100" s="439">
        <f t="shared" si="8"/>
        <v>24570</v>
      </c>
      <c r="D100" s="439">
        <f t="shared" si="9"/>
        <v>32760</v>
      </c>
      <c r="E100" s="439">
        <f t="shared" si="10"/>
        <v>40950</v>
      </c>
      <c r="F100" s="439">
        <f t="shared" si="11"/>
        <v>49140</v>
      </c>
      <c r="G100" s="439">
        <f t="shared" si="12"/>
        <v>57330</v>
      </c>
      <c r="H100" s="440">
        <f t="shared" si="13"/>
        <v>65520</v>
      </c>
    </row>
    <row r="101" spans="1:8" x14ac:dyDescent="0.25">
      <c r="A101" s="71">
        <v>31.75</v>
      </c>
      <c r="B101" s="438">
        <f t="shared" si="7"/>
        <v>16510</v>
      </c>
      <c r="C101" s="439">
        <f t="shared" si="8"/>
        <v>24765</v>
      </c>
      <c r="D101" s="439">
        <f t="shared" si="9"/>
        <v>33020</v>
      </c>
      <c r="E101" s="439">
        <f t="shared" si="10"/>
        <v>41275</v>
      </c>
      <c r="F101" s="439">
        <f t="shared" si="11"/>
        <v>49530</v>
      </c>
      <c r="G101" s="439">
        <f t="shared" si="12"/>
        <v>57785</v>
      </c>
      <c r="H101" s="440">
        <f t="shared" si="13"/>
        <v>66040</v>
      </c>
    </row>
    <row r="102" spans="1:8" x14ac:dyDescent="0.25">
      <c r="A102" s="71">
        <v>32</v>
      </c>
      <c r="B102" s="438">
        <f t="shared" si="7"/>
        <v>16640</v>
      </c>
      <c r="C102" s="439">
        <f t="shared" si="8"/>
        <v>24960</v>
      </c>
      <c r="D102" s="439">
        <f t="shared" si="9"/>
        <v>33280</v>
      </c>
      <c r="E102" s="439">
        <f t="shared" si="10"/>
        <v>41600</v>
      </c>
      <c r="F102" s="439">
        <f t="shared" si="11"/>
        <v>49920</v>
      </c>
      <c r="G102" s="439">
        <f t="shared" si="12"/>
        <v>58240</v>
      </c>
      <c r="H102" s="440">
        <f t="shared" si="13"/>
        <v>66560</v>
      </c>
    </row>
    <row r="103" spans="1:8" x14ac:dyDescent="0.25">
      <c r="A103" s="71">
        <v>32.25</v>
      </c>
      <c r="B103" s="438">
        <f t="shared" si="7"/>
        <v>16770</v>
      </c>
      <c r="C103" s="439">
        <f t="shared" si="8"/>
        <v>25155</v>
      </c>
      <c r="D103" s="439">
        <f t="shared" si="9"/>
        <v>33540</v>
      </c>
      <c r="E103" s="439">
        <f t="shared" si="10"/>
        <v>41925</v>
      </c>
      <c r="F103" s="439">
        <f t="shared" si="11"/>
        <v>50310</v>
      </c>
      <c r="G103" s="439">
        <f t="shared" si="12"/>
        <v>58695</v>
      </c>
      <c r="H103" s="440">
        <f t="shared" si="13"/>
        <v>67080</v>
      </c>
    </row>
    <row r="104" spans="1:8" x14ac:dyDescent="0.25">
      <c r="A104" s="71">
        <v>32.5</v>
      </c>
      <c r="B104" s="438">
        <f t="shared" si="7"/>
        <v>16900</v>
      </c>
      <c r="C104" s="439">
        <f t="shared" si="8"/>
        <v>25350</v>
      </c>
      <c r="D104" s="439">
        <f t="shared" si="9"/>
        <v>33800</v>
      </c>
      <c r="E104" s="439">
        <f t="shared" si="10"/>
        <v>42250</v>
      </c>
      <c r="F104" s="439">
        <f t="shared" si="11"/>
        <v>50700</v>
      </c>
      <c r="G104" s="439">
        <f t="shared" si="12"/>
        <v>59150</v>
      </c>
      <c r="H104" s="440">
        <f t="shared" si="13"/>
        <v>67600</v>
      </c>
    </row>
    <row r="105" spans="1:8" x14ac:dyDescent="0.25">
      <c r="A105" s="71">
        <v>32.75</v>
      </c>
      <c r="B105" s="438">
        <f t="shared" si="7"/>
        <v>17030</v>
      </c>
      <c r="C105" s="439">
        <f t="shared" si="8"/>
        <v>25545</v>
      </c>
      <c r="D105" s="439">
        <f t="shared" si="9"/>
        <v>34060</v>
      </c>
      <c r="E105" s="439">
        <f t="shared" si="10"/>
        <v>42575</v>
      </c>
      <c r="F105" s="439">
        <f t="shared" si="11"/>
        <v>51090</v>
      </c>
      <c r="G105" s="439">
        <f t="shared" si="12"/>
        <v>59605</v>
      </c>
      <c r="H105" s="440">
        <f t="shared" si="13"/>
        <v>68120</v>
      </c>
    </row>
    <row r="106" spans="1:8" x14ac:dyDescent="0.25">
      <c r="A106" s="71">
        <v>33</v>
      </c>
      <c r="B106" s="438">
        <f t="shared" si="7"/>
        <v>17160</v>
      </c>
      <c r="C106" s="439">
        <f t="shared" si="8"/>
        <v>25740</v>
      </c>
      <c r="D106" s="439">
        <f t="shared" si="9"/>
        <v>34320</v>
      </c>
      <c r="E106" s="439">
        <f t="shared" si="10"/>
        <v>42900</v>
      </c>
      <c r="F106" s="439">
        <f t="shared" si="11"/>
        <v>51480</v>
      </c>
      <c r="G106" s="439">
        <f t="shared" si="12"/>
        <v>60060</v>
      </c>
      <c r="H106" s="440">
        <f t="shared" si="13"/>
        <v>68640</v>
      </c>
    </row>
    <row r="107" spans="1:8" x14ac:dyDescent="0.25">
      <c r="A107" s="71">
        <v>33.25</v>
      </c>
      <c r="B107" s="438">
        <f t="shared" si="7"/>
        <v>17290</v>
      </c>
      <c r="C107" s="439">
        <f t="shared" si="8"/>
        <v>25935</v>
      </c>
      <c r="D107" s="439">
        <f t="shared" si="9"/>
        <v>34580</v>
      </c>
      <c r="E107" s="439">
        <f t="shared" si="10"/>
        <v>43225</v>
      </c>
      <c r="F107" s="439">
        <f t="shared" si="11"/>
        <v>51870</v>
      </c>
      <c r="G107" s="439">
        <f t="shared" si="12"/>
        <v>60515</v>
      </c>
      <c r="H107" s="440">
        <f t="shared" si="13"/>
        <v>69160</v>
      </c>
    </row>
    <row r="108" spans="1:8" x14ac:dyDescent="0.25">
      <c r="A108" s="71">
        <v>33.5</v>
      </c>
      <c r="B108" s="438">
        <f t="shared" si="7"/>
        <v>17420</v>
      </c>
      <c r="C108" s="439">
        <f t="shared" si="8"/>
        <v>26130</v>
      </c>
      <c r="D108" s="439">
        <f t="shared" si="9"/>
        <v>34840</v>
      </c>
      <c r="E108" s="439">
        <f t="shared" si="10"/>
        <v>43550</v>
      </c>
      <c r="F108" s="439">
        <f t="shared" si="11"/>
        <v>52260</v>
      </c>
      <c r="G108" s="439">
        <f t="shared" si="12"/>
        <v>60970</v>
      </c>
      <c r="H108" s="440">
        <f t="shared" si="13"/>
        <v>69680</v>
      </c>
    </row>
    <row r="109" spans="1:8" x14ac:dyDescent="0.25">
      <c r="A109" s="71">
        <v>33.75</v>
      </c>
      <c r="B109" s="438">
        <f t="shared" si="7"/>
        <v>17550</v>
      </c>
      <c r="C109" s="439">
        <f t="shared" si="8"/>
        <v>26325</v>
      </c>
      <c r="D109" s="439">
        <f t="shared" si="9"/>
        <v>35100</v>
      </c>
      <c r="E109" s="439">
        <f t="shared" si="10"/>
        <v>43875</v>
      </c>
      <c r="F109" s="439">
        <f t="shared" si="11"/>
        <v>52650</v>
      </c>
      <c r="G109" s="439">
        <f t="shared" si="12"/>
        <v>61425</v>
      </c>
      <c r="H109" s="440">
        <f t="shared" si="13"/>
        <v>70200</v>
      </c>
    </row>
    <row r="110" spans="1:8" x14ac:dyDescent="0.25">
      <c r="A110" s="71">
        <v>34</v>
      </c>
      <c r="B110" s="438">
        <f t="shared" si="7"/>
        <v>17680</v>
      </c>
      <c r="C110" s="439">
        <f t="shared" si="8"/>
        <v>26520</v>
      </c>
      <c r="D110" s="439">
        <f t="shared" si="9"/>
        <v>35360</v>
      </c>
      <c r="E110" s="439">
        <f t="shared" si="10"/>
        <v>44200</v>
      </c>
      <c r="F110" s="439">
        <f t="shared" si="11"/>
        <v>53040</v>
      </c>
      <c r="G110" s="439">
        <f t="shared" si="12"/>
        <v>61880</v>
      </c>
      <c r="H110" s="440">
        <f t="shared" si="13"/>
        <v>70720</v>
      </c>
    </row>
    <row r="111" spans="1:8" x14ac:dyDescent="0.25">
      <c r="A111" s="71">
        <v>34.25</v>
      </c>
      <c r="B111" s="438">
        <f t="shared" si="7"/>
        <v>17810</v>
      </c>
      <c r="C111" s="439">
        <f t="shared" si="8"/>
        <v>26715</v>
      </c>
      <c r="D111" s="439">
        <f t="shared" si="9"/>
        <v>35620</v>
      </c>
      <c r="E111" s="439">
        <f t="shared" si="10"/>
        <v>44525</v>
      </c>
      <c r="F111" s="439">
        <f t="shared" si="11"/>
        <v>53430</v>
      </c>
      <c r="G111" s="439">
        <f t="shared" si="12"/>
        <v>62335</v>
      </c>
      <c r="H111" s="440">
        <f t="shared" si="13"/>
        <v>71240</v>
      </c>
    </row>
    <row r="112" spans="1:8" x14ac:dyDescent="0.25">
      <c r="A112" s="71">
        <v>34.5</v>
      </c>
      <c r="B112" s="438">
        <f t="shared" si="7"/>
        <v>17940</v>
      </c>
      <c r="C112" s="439">
        <f t="shared" si="8"/>
        <v>26910</v>
      </c>
      <c r="D112" s="439">
        <f t="shared" si="9"/>
        <v>35880</v>
      </c>
      <c r="E112" s="439">
        <f t="shared" si="10"/>
        <v>44850</v>
      </c>
      <c r="F112" s="439">
        <f t="shared" si="11"/>
        <v>53820</v>
      </c>
      <c r="G112" s="439">
        <f t="shared" si="12"/>
        <v>62790</v>
      </c>
      <c r="H112" s="440">
        <f t="shared" si="13"/>
        <v>71760</v>
      </c>
    </row>
    <row r="113" spans="1:8" x14ac:dyDescent="0.25">
      <c r="A113" s="71">
        <v>34.75</v>
      </c>
      <c r="B113" s="438">
        <f t="shared" si="7"/>
        <v>18070</v>
      </c>
      <c r="C113" s="439">
        <f t="shared" si="8"/>
        <v>27105</v>
      </c>
      <c r="D113" s="439">
        <f t="shared" si="9"/>
        <v>36140</v>
      </c>
      <c r="E113" s="439">
        <f t="shared" si="10"/>
        <v>45175</v>
      </c>
      <c r="F113" s="439">
        <f t="shared" si="11"/>
        <v>54210</v>
      </c>
      <c r="G113" s="439">
        <f t="shared" si="12"/>
        <v>63245</v>
      </c>
      <c r="H113" s="440">
        <f t="shared" si="13"/>
        <v>72280</v>
      </c>
    </row>
    <row r="114" spans="1:8" x14ac:dyDescent="0.25">
      <c r="A114" s="71">
        <v>35</v>
      </c>
      <c r="B114" s="438">
        <f t="shared" si="7"/>
        <v>18200</v>
      </c>
      <c r="C114" s="439">
        <f t="shared" si="8"/>
        <v>27300</v>
      </c>
      <c r="D114" s="439">
        <f t="shared" si="9"/>
        <v>36400</v>
      </c>
      <c r="E114" s="439">
        <f t="shared" si="10"/>
        <v>45500</v>
      </c>
      <c r="F114" s="439">
        <f t="shared" si="11"/>
        <v>54600</v>
      </c>
      <c r="G114" s="439">
        <f t="shared" si="12"/>
        <v>63700</v>
      </c>
      <c r="H114" s="440">
        <f t="shared" si="13"/>
        <v>72800</v>
      </c>
    </row>
    <row r="115" spans="1:8" x14ac:dyDescent="0.25">
      <c r="A115" s="71">
        <v>35.25</v>
      </c>
      <c r="B115" s="438">
        <f t="shared" si="7"/>
        <v>18330</v>
      </c>
      <c r="C115" s="439">
        <f t="shared" si="8"/>
        <v>27495</v>
      </c>
      <c r="D115" s="439">
        <f t="shared" si="9"/>
        <v>36660</v>
      </c>
      <c r="E115" s="439">
        <f t="shared" si="10"/>
        <v>45825</v>
      </c>
      <c r="F115" s="439">
        <f t="shared" si="11"/>
        <v>54990</v>
      </c>
      <c r="G115" s="439">
        <f t="shared" si="12"/>
        <v>64155</v>
      </c>
      <c r="H115" s="440">
        <f t="shared" si="13"/>
        <v>73320</v>
      </c>
    </row>
    <row r="116" spans="1:8" x14ac:dyDescent="0.25">
      <c r="A116" s="71">
        <v>35.5</v>
      </c>
      <c r="B116" s="438">
        <f t="shared" si="7"/>
        <v>18460</v>
      </c>
      <c r="C116" s="439">
        <f t="shared" si="8"/>
        <v>27690</v>
      </c>
      <c r="D116" s="439">
        <f t="shared" si="9"/>
        <v>36920</v>
      </c>
      <c r="E116" s="439">
        <f t="shared" si="10"/>
        <v>46150</v>
      </c>
      <c r="F116" s="439">
        <f t="shared" si="11"/>
        <v>55380</v>
      </c>
      <c r="G116" s="439">
        <f t="shared" si="12"/>
        <v>64610</v>
      </c>
      <c r="H116" s="440">
        <f t="shared" si="13"/>
        <v>73840</v>
      </c>
    </row>
    <row r="117" spans="1:8" x14ac:dyDescent="0.25">
      <c r="A117" s="71">
        <v>35.75</v>
      </c>
      <c r="B117" s="438">
        <f t="shared" si="7"/>
        <v>18590</v>
      </c>
      <c r="C117" s="439">
        <f t="shared" si="8"/>
        <v>27885</v>
      </c>
      <c r="D117" s="439">
        <f t="shared" si="9"/>
        <v>37180</v>
      </c>
      <c r="E117" s="439">
        <f t="shared" si="10"/>
        <v>46475</v>
      </c>
      <c r="F117" s="439">
        <f t="shared" si="11"/>
        <v>55770</v>
      </c>
      <c r="G117" s="439">
        <f t="shared" si="12"/>
        <v>65065</v>
      </c>
      <c r="H117" s="440">
        <f t="shared" si="13"/>
        <v>74360</v>
      </c>
    </row>
    <row r="118" spans="1:8" x14ac:dyDescent="0.25">
      <c r="A118" s="71">
        <v>36</v>
      </c>
      <c r="B118" s="438">
        <f t="shared" si="7"/>
        <v>18720</v>
      </c>
      <c r="C118" s="439">
        <f t="shared" si="8"/>
        <v>28080</v>
      </c>
      <c r="D118" s="439">
        <f t="shared" si="9"/>
        <v>37440</v>
      </c>
      <c r="E118" s="439">
        <f t="shared" si="10"/>
        <v>46800</v>
      </c>
      <c r="F118" s="439">
        <f t="shared" si="11"/>
        <v>56160</v>
      </c>
      <c r="G118" s="439">
        <f t="shared" si="12"/>
        <v>65520</v>
      </c>
      <c r="H118" s="440">
        <f t="shared" si="13"/>
        <v>74880</v>
      </c>
    </row>
    <row r="119" spans="1:8" x14ac:dyDescent="0.25">
      <c r="A119" s="71">
        <v>36.25</v>
      </c>
      <c r="B119" s="438">
        <f t="shared" si="7"/>
        <v>18850</v>
      </c>
      <c r="C119" s="439">
        <f t="shared" si="8"/>
        <v>28275</v>
      </c>
      <c r="D119" s="439">
        <f t="shared" si="9"/>
        <v>37700</v>
      </c>
      <c r="E119" s="439">
        <f t="shared" si="10"/>
        <v>47125</v>
      </c>
      <c r="F119" s="439">
        <f t="shared" si="11"/>
        <v>56550</v>
      </c>
      <c r="G119" s="439">
        <f t="shared" si="12"/>
        <v>65975</v>
      </c>
      <c r="H119" s="440">
        <f t="shared" si="13"/>
        <v>75400</v>
      </c>
    </row>
    <row r="120" spans="1:8" x14ac:dyDescent="0.25">
      <c r="A120" s="71">
        <v>36.5</v>
      </c>
      <c r="B120" s="438">
        <f t="shared" si="7"/>
        <v>18980</v>
      </c>
      <c r="C120" s="439">
        <f t="shared" si="8"/>
        <v>28470</v>
      </c>
      <c r="D120" s="439">
        <f t="shared" si="9"/>
        <v>37960</v>
      </c>
      <c r="E120" s="439">
        <f t="shared" si="10"/>
        <v>47450</v>
      </c>
      <c r="F120" s="439">
        <f t="shared" si="11"/>
        <v>56940</v>
      </c>
      <c r="G120" s="439">
        <f t="shared" si="12"/>
        <v>66430</v>
      </c>
      <c r="H120" s="440">
        <f t="shared" si="13"/>
        <v>75920</v>
      </c>
    </row>
    <row r="121" spans="1:8" x14ac:dyDescent="0.25">
      <c r="A121" s="71">
        <v>36.75</v>
      </c>
      <c r="B121" s="438">
        <f t="shared" si="7"/>
        <v>19110</v>
      </c>
      <c r="C121" s="439">
        <f t="shared" si="8"/>
        <v>28665</v>
      </c>
      <c r="D121" s="439">
        <f t="shared" si="9"/>
        <v>38220</v>
      </c>
      <c r="E121" s="439">
        <f t="shared" si="10"/>
        <v>47775</v>
      </c>
      <c r="F121" s="439">
        <f t="shared" si="11"/>
        <v>57330</v>
      </c>
      <c r="G121" s="439">
        <f t="shared" si="12"/>
        <v>66885</v>
      </c>
      <c r="H121" s="440">
        <f t="shared" si="13"/>
        <v>76440</v>
      </c>
    </row>
    <row r="122" spans="1:8" x14ac:dyDescent="0.25">
      <c r="A122" s="71">
        <v>37</v>
      </c>
      <c r="B122" s="438">
        <f t="shared" si="7"/>
        <v>19240</v>
      </c>
      <c r="C122" s="439">
        <f t="shared" si="8"/>
        <v>28860</v>
      </c>
      <c r="D122" s="439">
        <f t="shared" si="9"/>
        <v>38480</v>
      </c>
      <c r="E122" s="439">
        <f t="shared" si="10"/>
        <v>48100</v>
      </c>
      <c r="F122" s="439">
        <f t="shared" si="11"/>
        <v>57720</v>
      </c>
      <c r="G122" s="439">
        <f t="shared" si="12"/>
        <v>67340</v>
      </c>
      <c r="H122" s="440">
        <f t="shared" si="13"/>
        <v>76960</v>
      </c>
    </row>
    <row r="123" spans="1:8" x14ac:dyDescent="0.25">
      <c r="A123" s="71">
        <v>37.25</v>
      </c>
      <c r="B123" s="438">
        <f t="shared" si="7"/>
        <v>19370</v>
      </c>
      <c r="C123" s="439">
        <f t="shared" si="8"/>
        <v>29055</v>
      </c>
      <c r="D123" s="439">
        <f t="shared" si="9"/>
        <v>38740</v>
      </c>
      <c r="E123" s="439">
        <f t="shared" si="10"/>
        <v>48425</v>
      </c>
      <c r="F123" s="439">
        <f t="shared" si="11"/>
        <v>58110</v>
      </c>
      <c r="G123" s="439">
        <f t="shared" si="12"/>
        <v>67795</v>
      </c>
      <c r="H123" s="440">
        <f t="shared" si="13"/>
        <v>77480</v>
      </c>
    </row>
    <row r="124" spans="1:8" x14ac:dyDescent="0.25">
      <c r="A124" s="71">
        <v>37.5</v>
      </c>
      <c r="B124" s="438">
        <f t="shared" si="7"/>
        <v>19500</v>
      </c>
      <c r="C124" s="439">
        <f t="shared" si="8"/>
        <v>29250</v>
      </c>
      <c r="D124" s="439">
        <f t="shared" si="9"/>
        <v>39000</v>
      </c>
      <c r="E124" s="439">
        <f t="shared" si="10"/>
        <v>48750</v>
      </c>
      <c r="F124" s="439">
        <f t="shared" si="11"/>
        <v>58500</v>
      </c>
      <c r="G124" s="439">
        <f t="shared" si="12"/>
        <v>68250</v>
      </c>
      <c r="H124" s="440">
        <f t="shared" si="13"/>
        <v>78000</v>
      </c>
    </row>
    <row r="125" spans="1:8" x14ac:dyDescent="0.25">
      <c r="A125" s="71">
        <v>37.75</v>
      </c>
      <c r="B125" s="438">
        <f t="shared" si="7"/>
        <v>19630</v>
      </c>
      <c r="C125" s="439">
        <f t="shared" si="8"/>
        <v>29445</v>
      </c>
      <c r="D125" s="439">
        <f t="shared" si="9"/>
        <v>39260</v>
      </c>
      <c r="E125" s="439">
        <f t="shared" si="10"/>
        <v>49075</v>
      </c>
      <c r="F125" s="439">
        <f t="shared" si="11"/>
        <v>58890</v>
      </c>
      <c r="G125" s="439">
        <f t="shared" si="12"/>
        <v>68705</v>
      </c>
      <c r="H125" s="440">
        <f t="shared" si="13"/>
        <v>78520</v>
      </c>
    </row>
    <row r="126" spans="1:8" x14ac:dyDescent="0.25">
      <c r="A126" s="71">
        <v>38</v>
      </c>
      <c r="B126" s="438">
        <f t="shared" si="7"/>
        <v>19760</v>
      </c>
      <c r="C126" s="439">
        <f t="shared" si="8"/>
        <v>29640</v>
      </c>
      <c r="D126" s="439">
        <f t="shared" si="9"/>
        <v>39520</v>
      </c>
      <c r="E126" s="439">
        <f t="shared" si="10"/>
        <v>49400</v>
      </c>
      <c r="F126" s="439">
        <f t="shared" si="11"/>
        <v>59280</v>
      </c>
      <c r="G126" s="439">
        <f t="shared" si="12"/>
        <v>69160</v>
      </c>
      <c r="H126" s="440">
        <f t="shared" si="13"/>
        <v>79040</v>
      </c>
    </row>
    <row r="127" spans="1:8" x14ac:dyDescent="0.25">
      <c r="A127" s="71">
        <v>38.25</v>
      </c>
      <c r="B127" s="438">
        <f t="shared" si="7"/>
        <v>19890</v>
      </c>
      <c r="C127" s="439">
        <f t="shared" si="8"/>
        <v>29835</v>
      </c>
      <c r="D127" s="439">
        <f t="shared" si="9"/>
        <v>39780</v>
      </c>
      <c r="E127" s="439">
        <f t="shared" si="10"/>
        <v>49725</v>
      </c>
      <c r="F127" s="439">
        <f t="shared" si="11"/>
        <v>59670</v>
      </c>
      <c r="G127" s="439">
        <f t="shared" si="12"/>
        <v>69615</v>
      </c>
      <c r="H127" s="440">
        <f t="shared" si="13"/>
        <v>79560</v>
      </c>
    </row>
    <row r="128" spans="1:8" x14ac:dyDescent="0.25">
      <c r="A128" s="71">
        <v>38.5</v>
      </c>
      <c r="B128" s="438">
        <f t="shared" si="7"/>
        <v>20020</v>
      </c>
      <c r="C128" s="439">
        <f t="shared" si="8"/>
        <v>30030</v>
      </c>
      <c r="D128" s="439">
        <f t="shared" si="9"/>
        <v>40040</v>
      </c>
      <c r="E128" s="439">
        <f t="shared" si="10"/>
        <v>50050</v>
      </c>
      <c r="F128" s="439">
        <f t="shared" si="11"/>
        <v>60060</v>
      </c>
      <c r="G128" s="439">
        <f t="shared" si="12"/>
        <v>70070</v>
      </c>
      <c r="H128" s="440">
        <f t="shared" si="13"/>
        <v>80080</v>
      </c>
    </row>
    <row r="129" spans="1:8" x14ac:dyDescent="0.25">
      <c r="A129" s="71">
        <v>38.75</v>
      </c>
      <c r="B129" s="438">
        <f t="shared" si="7"/>
        <v>20150</v>
      </c>
      <c r="C129" s="439">
        <f t="shared" si="8"/>
        <v>30225</v>
      </c>
      <c r="D129" s="439">
        <f t="shared" si="9"/>
        <v>40300</v>
      </c>
      <c r="E129" s="439">
        <f t="shared" si="10"/>
        <v>50375</v>
      </c>
      <c r="F129" s="439">
        <f t="shared" si="11"/>
        <v>60450</v>
      </c>
      <c r="G129" s="439">
        <f t="shared" si="12"/>
        <v>70525</v>
      </c>
      <c r="H129" s="440">
        <f t="shared" si="13"/>
        <v>80600</v>
      </c>
    </row>
    <row r="130" spans="1:8" x14ac:dyDescent="0.25">
      <c r="A130" s="71">
        <v>39</v>
      </c>
      <c r="B130" s="438">
        <f t="shared" si="7"/>
        <v>20280</v>
      </c>
      <c r="C130" s="439">
        <f t="shared" si="8"/>
        <v>30420</v>
      </c>
      <c r="D130" s="439">
        <f t="shared" si="9"/>
        <v>40560</v>
      </c>
      <c r="E130" s="439">
        <f t="shared" si="10"/>
        <v>50700</v>
      </c>
      <c r="F130" s="439">
        <f t="shared" si="11"/>
        <v>60840</v>
      </c>
      <c r="G130" s="439">
        <f t="shared" si="12"/>
        <v>70980</v>
      </c>
      <c r="H130" s="440">
        <f t="shared" si="13"/>
        <v>81120</v>
      </c>
    </row>
    <row r="131" spans="1:8" x14ac:dyDescent="0.25">
      <c r="A131" s="71">
        <v>39.25</v>
      </c>
      <c r="B131" s="438">
        <f t="shared" si="7"/>
        <v>20410</v>
      </c>
      <c r="C131" s="439">
        <f t="shared" si="8"/>
        <v>30615</v>
      </c>
      <c r="D131" s="439">
        <f t="shared" si="9"/>
        <v>40820</v>
      </c>
      <c r="E131" s="439">
        <f t="shared" si="10"/>
        <v>51025</v>
      </c>
      <c r="F131" s="439">
        <f t="shared" si="11"/>
        <v>61230</v>
      </c>
      <c r="G131" s="439">
        <f t="shared" si="12"/>
        <v>71435</v>
      </c>
      <c r="H131" s="440">
        <f t="shared" si="13"/>
        <v>81640</v>
      </c>
    </row>
    <row r="132" spans="1:8" x14ac:dyDescent="0.25">
      <c r="A132" s="71">
        <v>39.5</v>
      </c>
      <c r="B132" s="438">
        <f t="shared" si="7"/>
        <v>20540</v>
      </c>
      <c r="C132" s="439">
        <f t="shared" si="8"/>
        <v>30810</v>
      </c>
      <c r="D132" s="439">
        <f t="shared" si="9"/>
        <v>41080</v>
      </c>
      <c r="E132" s="439">
        <f t="shared" si="10"/>
        <v>51350</v>
      </c>
      <c r="F132" s="439">
        <f t="shared" si="11"/>
        <v>61620</v>
      </c>
      <c r="G132" s="439">
        <f t="shared" si="12"/>
        <v>71890</v>
      </c>
      <c r="H132" s="440">
        <f t="shared" si="13"/>
        <v>82160</v>
      </c>
    </row>
    <row r="133" spans="1:8" x14ac:dyDescent="0.25">
      <c r="A133" s="71">
        <v>39.75</v>
      </c>
      <c r="B133" s="438">
        <f t="shared" si="7"/>
        <v>20670</v>
      </c>
      <c r="C133" s="439">
        <f t="shared" si="8"/>
        <v>31005</v>
      </c>
      <c r="D133" s="439">
        <f t="shared" si="9"/>
        <v>41340</v>
      </c>
      <c r="E133" s="439">
        <f t="shared" si="10"/>
        <v>51675</v>
      </c>
      <c r="F133" s="439">
        <f t="shared" si="11"/>
        <v>62010</v>
      </c>
      <c r="G133" s="439">
        <f t="shared" si="12"/>
        <v>72345</v>
      </c>
      <c r="H133" s="440">
        <f t="shared" si="13"/>
        <v>82680</v>
      </c>
    </row>
    <row r="134" spans="1:8" x14ac:dyDescent="0.25">
      <c r="A134" s="71">
        <v>40</v>
      </c>
      <c r="B134" s="438">
        <f t="shared" si="7"/>
        <v>20800</v>
      </c>
      <c r="C134" s="439">
        <f t="shared" si="8"/>
        <v>31200</v>
      </c>
      <c r="D134" s="439">
        <f t="shared" si="9"/>
        <v>41600</v>
      </c>
      <c r="E134" s="439">
        <f t="shared" si="10"/>
        <v>52000</v>
      </c>
      <c r="F134" s="439">
        <f t="shared" si="11"/>
        <v>62400</v>
      </c>
      <c r="G134" s="439">
        <f t="shared" si="12"/>
        <v>72800</v>
      </c>
      <c r="H134" s="440">
        <f t="shared" si="13"/>
        <v>83200</v>
      </c>
    </row>
    <row r="135" spans="1:8" x14ac:dyDescent="0.25">
      <c r="A135" s="71">
        <v>40.25</v>
      </c>
      <c r="B135" s="438">
        <f t="shared" si="7"/>
        <v>20930</v>
      </c>
      <c r="C135" s="439">
        <f t="shared" si="8"/>
        <v>31395</v>
      </c>
      <c r="D135" s="439">
        <f t="shared" si="9"/>
        <v>41860</v>
      </c>
      <c r="E135" s="439">
        <f t="shared" si="10"/>
        <v>52325</v>
      </c>
      <c r="F135" s="439">
        <f t="shared" si="11"/>
        <v>62790</v>
      </c>
      <c r="G135" s="439">
        <f t="shared" si="12"/>
        <v>73255</v>
      </c>
      <c r="H135" s="440">
        <f t="shared" si="13"/>
        <v>83720</v>
      </c>
    </row>
    <row r="136" spans="1:8" ht="16.5" thickBot="1" x14ac:dyDescent="0.3">
      <c r="A136" s="72">
        <v>40.5</v>
      </c>
      <c r="B136" s="449">
        <f t="shared" si="7"/>
        <v>21060</v>
      </c>
      <c r="C136" s="447">
        <f t="shared" si="8"/>
        <v>31590</v>
      </c>
      <c r="D136" s="447">
        <f t="shared" si="9"/>
        <v>42120</v>
      </c>
      <c r="E136" s="447">
        <f t="shared" si="10"/>
        <v>52650</v>
      </c>
      <c r="F136" s="447">
        <f t="shared" si="11"/>
        <v>63180</v>
      </c>
      <c r="G136" s="447">
        <f t="shared" si="12"/>
        <v>73710</v>
      </c>
      <c r="H136" s="448">
        <f t="shared" si="13"/>
        <v>84240</v>
      </c>
    </row>
  </sheetData>
  <sheetProtection algorithmName="SHA-512" hashValue="TM3PhD8ZLQgd00+Y2BOVpkaW5ZLW1p0NbLcC7AjmjKrztzWt4qpR5r/xayr5K0qZfR3RSGTKo2O0nSL+YqXU9w==" saltValue="h08rV1a1WlaV3eR15n6RyA==" spinCount="100000" sheet="1" objects="1" scenarios="1"/>
  <mergeCells count="2">
    <mergeCell ref="A1:H1"/>
    <mergeCell ref="B3:H3"/>
  </mergeCells>
  <pageMargins left="0.45" right="0.45" top="0.25" bottom="0.2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887"/>
  <sheetViews>
    <sheetView workbookViewId="0">
      <pane ySplit="2" topLeftCell="A3" activePane="bottomLeft" state="frozen"/>
      <selection pane="bottomLeft" activeCell="D10" sqref="D10"/>
    </sheetView>
  </sheetViews>
  <sheetFormatPr defaultRowHeight="15" x14ac:dyDescent="0.25"/>
  <cols>
    <col min="1" max="1" width="11.140625" style="75" bestFit="1" customWidth="1"/>
    <col min="2" max="2" width="12.140625" style="75" bestFit="1" customWidth="1"/>
    <col min="3" max="3" width="11" style="75" bestFit="1" customWidth="1"/>
    <col min="4" max="4" width="10.5703125" style="75" bestFit="1" customWidth="1"/>
    <col min="5" max="5" width="9.140625" style="75"/>
    <col min="6" max="6" width="11.140625" style="79" bestFit="1" customWidth="1"/>
    <col min="7" max="7" width="9" style="80" bestFit="1" customWidth="1"/>
    <col min="8" max="8" width="6.5703125" style="80" bestFit="1" customWidth="1"/>
    <col min="9" max="9" width="11.140625" style="79" bestFit="1" customWidth="1"/>
    <col min="10" max="10" width="9" style="79" bestFit="1" customWidth="1"/>
    <col min="11" max="11" width="6.5703125" style="79" bestFit="1" customWidth="1"/>
    <col min="12" max="12" width="11.140625" style="79" bestFit="1" customWidth="1"/>
    <col min="13" max="13" width="9" style="79" bestFit="1" customWidth="1"/>
    <col min="14" max="14" width="6.5703125" style="79" bestFit="1" customWidth="1"/>
    <col min="15" max="15" width="11.140625" style="79" bestFit="1" customWidth="1"/>
    <col min="16" max="16" width="9" style="79" bestFit="1" customWidth="1"/>
    <col min="17" max="17" width="6.5703125" style="79" bestFit="1" customWidth="1"/>
    <col min="18" max="18" width="11.140625" style="79" bestFit="1" customWidth="1"/>
    <col min="19" max="19" width="9" style="79" bestFit="1" customWidth="1"/>
    <col min="20" max="20" width="6.5703125" style="79" bestFit="1" customWidth="1"/>
    <col min="21" max="21" width="11.140625" style="79" bestFit="1" customWidth="1"/>
    <col min="22" max="22" width="9" style="79" bestFit="1" customWidth="1"/>
    <col min="23" max="23" width="6.5703125" style="79" bestFit="1" customWidth="1"/>
    <col min="24" max="24" width="11.140625" style="79" bestFit="1" customWidth="1"/>
    <col min="25" max="25" width="9" style="79" bestFit="1" customWidth="1"/>
    <col min="26" max="26" width="6.5703125" style="79" bestFit="1" customWidth="1"/>
    <col min="27" max="27" width="11.140625" style="79" bestFit="1" customWidth="1"/>
    <col min="28" max="28" width="9" style="79" bestFit="1" customWidth="1"/>
    <col min="29" max="29" width="6.5703125" style="79" bestFit="1" customWidth="1"/>
    <col min="30" max="30" width="11.140625" style="79" bestFit="1" customWidth="1"/>
    <col min="31" max="31" width="9" style="79" bestFit="1" customWidth="1"/>
    <col min="32" max="32" width="6.5703125" style="79" bestFit="1" customWidth="1"/>
    <col min="33" max="33" width="11.140625" style="79" bestFit="1" customWidth="1"/>
    <col min="34" max="34" width="9" style="79" bestFit="1" customWidth="1"/>
    <col min="35" max="35" width="6.5703125" style="79" bestFit="1" customWidth="1"/>
    <col min="36" max="16384" width="9.140625" style="75"/>
  </cols>
  <sheetData>
    <row r="1" spans="1:35" ht="15.75" thickBot="1" x14ac:dyDescent="0.3">
      <c r="A1" s="79" t="e">
        <f>INDEX(A3:AI887,MATCH(1,A3:A887,0)+14,33)</f>
        <v>#N/A</v>
      </c>
      <c r="F1" s="641" t="s">
        <v>154</v>
      </c>
      <c r="G1" s="642"/>
      <c r="H1" s="642"/>
      <c r="I1" s="638" t="s">
        <v>155</v>
      </c>
      <c r="J1" s="639"/>
      <c r="K1" s="640"/>
      <c r="L1" s="638" t="s">
        <v>156</v>
      </c>
      <c r="M1" s="639"/>
      <c r="N1" s="639"/>
      <c r="O1" s="638" t="s">
        <v>157</v>
      </c>
      <c r="P1" s="639"/>
      <c r="Q1" s="640"/>
      <c r="R1" s="638" t="s">
        <v>158</v>
      </c>
      <c r="S1" s="639"/>
      <c r="T1" s="639"/>
      <c r="U1" s="638" t="s">
        <v>159</v>
      </c>
      <c r="V1" s="639"/>
      <c r="W1" s="640"/>
      <c r="X1" s="638" t="s">
        <v>160</v>
      </c>
      <c r="Y1" s="639"/>
      <c r="Z1" s="639"/>
      <c r="AA1" s="638" t="s">
        <v>161</v>
      </c>
      <c r="AB1" s="639"/>
      <c r="AC1" s="640"/>
      <c r="AD1" s="638" t="s">
        <v>162</v>
      </c>
      <c r="AE1" s="639"/>
      <c r="AF1" s="640"/>
      <c r="AG1" s="638" t="s">
        <v>163</v>
      </c>
      <c r="AH1" s="639"/>
      <c r="AI1" s="640"/>
    </row>
    <row r="2" spans="1:35" ht="15.75" thickBot="1" x14ac:dyDescent="0.3">
      <c r="A2" s="408" t="s">
        <v>164</v>
      </c>
      <c r="B2" s="408" t="s">
        <v>165</v>
      </c>
      <c r="C2" s="408" t="s">
        <v>1930</v>
      </c>
      <c r="D2" s="409" t="s">
        <v>166</v>
      </c>
      <c r="E2" s="410" t="s">
        <v>167</v>
      </c>
      <c r="F2" s="411" t="s">
        <v>168</v>
      </c>
      <c r="G2" s="406" t="s">
        <v>169</v>
      </c>
      <c r="H2" s="427" t="s">
        <v>170</v>
      </c>
      <c r="I2" s="411" t="s">
        <v>168</v>
      </c>
      <c r="J2" s="406" t="s">
        <v>169</v>
      </c>
      <c r="K2" s="412" t="s">
        <v>170</v>
      </c>
      <c r="L2" s="411" t="s">
        <v>168</v>
      </c>
      <c r="M2" s="406" t="s">
        <v>169</v>
      </c>
      <c r="N2" s="427" t="s">
        <v>170</v>
      </c>
      <c r="O2" s="411" t="s">
        <v>168</v>
      </c>
      <c r="P2" s="406" t="s">
        <v>169</v>
      </c>
      <c r="Q2" s="412" t="s">
        <v>170</v>
      </c>
      <c r="R2" s="411" t="s">
        <v>168</v>
      </c>
      <c r="S2" s="406" t="s">
        <v>169</v>
      </c>
      <c r="T2" s="427" t="s">
        <v>170</v>
      </c>
      <c r="U2" s="411" t="s">
        <v>168</v>
      </c>
      <c r="V2" s="406" t="s">
        <v>169</v>
      </c>
      <c r="W2" s="412" t="s">
        <v>170</v>
      </c>
      <c r="X2" s="411" t="s">
        <v>168</v>
      </c>
      <c r="Y2" s="406" t="s">
        <v>169</v>
      </c>
      <c r="Z2" s="427" t="s">
        <v>170</v>
      </c>
      <c r="AA2" s="411" t="s">
        <v>168</v>
      </c>
      <c r="AB2" s="406" t="s">
        <v>169</v>
      </c>
      <c r="AC2" s="412" t="s">
        <v>170</v>
      </c>
      <c r="AD2" s="411" t="s">
        <v>168</v>
      </c>
      <c r="AE2" s="406" t="s">
        <v>169</v>
      </c>
      <c r="AF2" s="412" t="s">
        <v>170</v>
      </c>
      <c r="AG2" s="411" t="s">
        <v>168</v>
      </c>
      <c r="AH2" s="406" t="s">
        <v>169</v>
      </c>
      <c r="AI2" s="412" t="s">
        <v>170</v>
      </c>
    </row>
    <row r="3" spans="1:35" x14ac:dyDescent="0.25">
      <c r="A3" s="417">
        <f>IF('Basic Calculator'!$AE$17&lt;&gt;"",IF(VLOOKUP('Basic Calculator'!$AE$17,'Basic Calculator'!$AG$18:$AI$75,3,FALSE)=D3,1,0),0)</f>
        <v>0</v>
      </c>
      <c r="B3" s="418">
        <f>IF('Basic Calculator'!$AE$18&lt;&gt;"",IF('Basic Calculator'!$AE$18=E3,1,0),0)</f>
        <v>0</v>
      </c>
      <c r="C3" s="421">
        <f>IF(AND(A3=1,B3=1),1,0)</f>
        <v>0</v>
      </c>
      <c r="D3" s="424" t="s">
        <v>171</v>
      </c>
      <c r="E3" s="424">
        <v>1</v>
      </c>
      <c r="F3" s="308">
        <v>29013</v>
      </c>
      <c r="G3" s="84" t="s">
        <v>1396</v>
      </c>
      <c r="H3" s="400" t="s">
        <v>1397</v>
      </c>
      <c r="I3" s="413">
        <v>29987</v>
      </c>
      <c r="J3" s="85" t="s">
        <v>185</v>
      </c>
      <c r="K3" s="429" t="s">
        <v>186</v>
      </c>
      <c r="L3" s="413">
        <v>30950</v>
      </c>
      <c r="M3" s="85" t="s">
        <v>2624</v>
      </c>
      <c r="N3" s="310" t="s">
        <v>1570</v>
      </c>
      <c r="O3" s="413">
        <v>31912</v>
      </c>
      <c r="P3" s="85" t="s">
        <v>3958</v>
      </c>
      <c r="Q3" s="429" t="s">
        <v>1318</v>
      </c>
      <c r="R3" s="413">
        <v>32874</v>
      </c>
      <c r="S3" s="85" t="s">
        <v>2325</v>
      </c>
      <c r="T3" s="310" t="s">
        <v>1081</v>
      </c>
      <c r="U3" s="413">
        <v>33437</v>
      </c>
      <c r="V3" s="85" t="s">
        <v>2386</v>
      </c>
      <c r="W3" s="429" t="s">
        <v>732</v>
      </c>
      <c r="X3" s="413">
        <v>34393</v>
      </c>
      <c r="Y3" s="85" t="s">
        <v>2331</v>
      </c>
      <c r="Z3" s="310" t="s">
        <v>1096</v>
      </c>
      <c r="AA3" s="413">
        <v>35355</v>
      </c>
      <c r="AB3" s="85" t="s">
        <v>4063</v>
      </c>
      <c r="AC3" s="429" t="s">
        <v>4064</v>
      </c>
      <c r="AD3" s="413">
        <v>35393</v>
      </c>
      <c r="AE3" s="85" t="s">
        <v>3636</v>
      </c>
      <c r="AF3" s="429" t="s">
        <v>1621</v>
      </c>
      <c r="AG3" s="413">
        <v>36292</v>
      </c>
      <c r="AH3" s="85" t="s">
        <v>3213</v>
      </c>
      <c r="AI3" s="429" t="s">
        <v>1201</v>
      </c>
    </row>
    <row r="4" spans="1:35" x14ac:dyDescent="0.25">
      <c r="A4" s="76">
        <f>IF('Basic Calculator'!$AE$17&lt;&gt;"",IF(VLOOKUP('Basic Calculator'!$AE$17,'Basic Calculator'!$AG$18:$AI$75,3,FALSE)=D4,1,0),0)</f>
        <v>0</v>
      </c>
      <c r="B4" s="405">
        <f>IF('Basic Calculator'!$AE$18&lt;&gt;"",IF('Basic Calculator'!$AE$18=E4,1,0),0)</f>
        <v>0</v>
      </c>
      <c r="C4" s="81">
        <f t="shared" ref="C4:C67" si="0">IF(AND(A4=1,B4=1),1,0)</f>
        <v>0</v>
      </c>
      <c r="D4" s="425" t="s">
        <v>171</v>
      </c>
      <c r="E4" s="425">
        <v>2</v>
      </c>
      <c r="F4" s="309">
        <v>32623</v>
      </c>
      <c r="G4" s="78" t="s">
        <v>1131</v>
      </c>
      <c r="H4" s="307" t="s">
        <v>1132</v>
      </c>
      <c r="I4" s="414">
        <v>33399</v>
      </c>
      <c r="J4" s="77" t="s">
        <v>2476</v>
      </c>
      <c r="K4" s="430" t="s">
        <v>1804</v>
      </c>
      <c r="L4" s="414">
        <v>34480</v>
      </c>
      <c r="M4" s="77" t="s">
        <v>3150</v>
      </c>
      <c r="N4" s="311" t="s">
        <v>624</v>
      </c>
      <c r="O4" s="414">
        <v>35393</v>
      </c>
      <c r="P4" s="77" t="s">
        <v>3636</v>
      </c>
      <c r="Q4" s="430" t="s">
        <v>1621</v>
      </c>
      <c r="R4" s="414">
        <v>35793</v>
      </c>
      <c r="S4" s="77" t="s">
        <v>4065</v>
      </c>
      <c r="T4" s="311" t="s">
        <v>1465</v>
      </c>
      <c r="U4" s="414">
        <v>36846</v>
      </c>
      <c r="V4" s="77" t="s">
        <v>4066</v>
      </c>
      <c r="W4" s="430" t="s">
        <v>1419</v>
      </c>
      <c r="X4" s="414">
        <v>37899</v>
      </c>
      <c r="Y4" s="77" t="s">
        <v>3421</v>
      </c>
      <c r="Z4" s="311" t="s">
        <v>1464</v>
      </c>
      <c r="AA4" s="414">
        <v>38952</v>
      </c>
      <c r="AB4" s="77" t="s">
        <v>1313</v>
      </c>
      <c r="AC4" s="430" t="s">
        <v>255</v>
      </c>
      <c r="AD4" s="414">
        <v>40005</v>
      </c>
      <c r="AE4" s="77" t="s">
        <v>302</v>
      </c>
      <c r="AF4" s="430" t="s">
        <v>875</v>
      </c>
      <c r="AG4" s="414">
        <v>41058</v>
      </c>
      <c r="AH4" s="77" t="s">
        <v>1057</v>
      </c>
      <c r="AI4" s="430" t="s">
        <v>2681</v>
      </c>
    </row>
    <row r="5" spans="1:35" x14ac:dyDescent="0.25">
      <c r="A5" s="76">
        <f>IF('Basic Calculator'!$AE$17&lt;&gt;"",IF(VLOOKUP('Basic Calculator'!$AE$17,'Basic Calculator'!$AG$18:$AI$75,3,FALSE)=D5,1,0),0)</f>
        <v>0</v>
      </c>
      <c r="B5" s="405">
        <f>IF('Basic Calculator'!$AE$18&lt;&gt;"",IF('Basic Calculator'!$AE$18=E5,1,0),0)</f>
        <v>0</v>
      </c>
      <c r="C5" s="81">
        <f t="shared" si="0"/>
        <v>0</v>
      </c>
      <c r="D5" s="425" t="s">
        <v>171</v>
      </c>
      <c r="E5" s="425">
        <v>3</v>
      </c>
      <c r="F5" s="309">
        <v>42714</v>
      </c>
      <c r="G5" s="78" t="s">
        <v>2817</v>
      </c>
      <c r="H5" s="307" t="s">
        <v>1239</v>
      </c>
      <c r="I5" s="414">
        <v>43900</v>
      </c>
      <c r="J5" s="77" t="s">
        <v>1207</v>
      </c>
      <c r="K5" s="430" t="s">
        <v>1208</v>
      </c>
      <c r="L5" s="414">
        <v>45087</v>
      </c>
      <c r="M5" s="77" t="s">
        <v>823</v>
      </c>
      <c r="N5" s="311" t="s">
        <v>2020</v>
      </c>
      <c r="O5" s="414">
        <v>46273</v>
      </c>
      <c r="P5" s="77" t="s">
        <v>2021</v>
      </c>
      <c r="Q5" s="430" t="s">
        <v>2022</v>
      </c>
      <c r="R5" s="414">
        <v>47459</v>
      </c>
      <c r="S5" s="77" t="s">
        <v>332</v>
      </c>
      <c r="T5" s="311" t="s">
        <v>333</v>
      </c>
      <c r="U5" s="414">
        <v>48646</v>
      </c>
      <c r="V5" s="77" t="s">
        <v>676</v>
      </c>
      <c r="W5" s="430" t="s">
        <v>677</v>
      </c>
      <c r="X5" s="414">
        <v>49832</v>
      </c>
      <c r="Y5" s="77" t="s">
        <v>4067</v>
      </c>
      <c r="Z5" s="311" t="s">
        <v>288</v>
      </c>
      <c r="AA5" s="414">
        <v>51018</v>
      </c>
      <c r="AB5" s="77" t="s">
        <v>1843</v>
      </c>
      <c r="AC5" s="430" t="s">
        <v>2073</v>
      </c>
      <c r="AD5" s="414">
        <v>52205</v>
      </c>
      <c r="AE5" s="77" t="s">
        <v>1506</v>
      </c>
      <c r="AF5" s="430" t="s">
        <v>1507</v>
      </c>
      <c r="AG5" s="414">
        <v>53391</v>
      </c>
      <c r="AH5" s="77" t="s">
        <v>263</v>
      </c>
      <c r="AI5" s="430" t="s">
        <v>264</v>
      </c>
    </row>
    <row r="6" spans="1:35" x14ac:dyDescent="0.25">
      <c r="A6" s="76">
        <f>IF('Basic Calculator'!$AE$17&lt;&gt;"",IF(VLOOKUP('Basic Calculator'!$AE$17,'Basic Calculator'!$AG$18:$AI$75,3,FALSE)=D6,1,0),0)</f>
        <v>0</v>
      </c>
      <c r="B6" s="405">
        <f>IF('Basic Calculator'!$AE$18&lt;&gt;"",IF('Basic Calculator'!$AE$18=E6,1,0),0)</f>
        <v>0</v>
      </c>
      <c r="C6" s="81">
        <f t="shared" si="0"/>
        <v>0</v>
      </c>
      <c r="D6" s="425" t="s">
        <v>171</v>
      </c>
      <c r="E6" s="425">
        <v>4</v>
      </c>
      <c r="F6" s="309">
        <v>47946</v>
      </c>
      <c r="G6" s="78" t="s">
        <v>2069</v>
      </c>
      <c r="H6" s="307" t="s">
        <v>502</v>
      </c>
      <c r="I6" s="414">
        <v>49278</v>
      </c>
      <c r="J6" s="77" t="s">
        <v>768</v>
      </c>
      <c r="K6" s="430" t="s">
        <v>769</v>
      </c>
      <c r="L6" s="414">
        <v>50609</v>
      </c>
      <c r="M6" s="77" t="s">
        <v>3202</v>
      </c>
      <c r="N6" s="311" t="s">
        <v>489</v>
      </c>
      <c r="O6" s="414">
        <v>51941</v>
      </c>
      <c r="P6" s="77" t="s">
        <v>1102</v>
      </c>
      <c r="Q6" s="430" t="s">
        <v>976</v>
      </c>
      <c r="R6" s="414">
        <v>53272</v>
      </c>
      <c r="S6" s="77" t="s">
        <v>2424</v>
      </c>
      <c r="T6" s="311" t="s">
        <v>2339</v>
      </c>
      <c r="U6" s="414">
        <v>54604</v>
      </c>
      <c r="V6" s="77" t="s">
        <v>1360</v>
      </c>
      <c r="W6" s="430" t="s">
        <v>1307</v>
      </c>
      <c r="X6" s="414">
        <v>55935</v>
      </c>
      <c r="Y6" s="77" t="s">
        <v>964</v>
      </c>
      <c r="Z6" s="311" t="s">
        <v>965</v>
      </c>
      <c r="AA6" s="414">
        <v>57267</v>
      </c>
      <c r="AB6" s="77" t="s">
        <v>2004</v>
      </c>
      <c r="AC6" s="430" t="s">
        <v>2005</v>
      </c>
      <c r="AD6" s="414">
        <v>58598</v>
      </c>
      <c r="AE6" s="77" t="s">
        <v>573</v>
      </c>
      <c r="AF6" s="430" t="s">
        <v>1383</v>
      </c>
      <c r="AG6" s="414">
        <v>59930</v>
      </c>
      <c r="AH6" s="77" t="s">
        <v>1938</v>
      </c>
      <c r="AI6" s="430" t="s">
        <v>1939</v>
      </c>
    </row>
    <row r="7" spans="1:35" x14ac:dyDescent="0.25">
      <c r="A7" s="76">
        <f>IF('Basic Calculator'!$AE$17&lt;&gt;"",IF(VLOOKUP('Basic Calculator'!$AE$17,'Basic Calculator'!$AG$18:$AI$75,3,FALSE)=D7,1,0),0)</f>
        <v>0</v>
      </c>
      <c r="B7" s="405">
        <f>IF('Basic Calculator'!$AE$18&lt;&gt;"",IF('Basic Calculator'!$AE$18=E7,1,0),0)</f>
        <v>0</v>
      </c>
      <c r="C7" s="81">
        <f t="shared" si="0"/>
        <v>0</v>
      </c>
      <c r="D7" s="425" t="s">
        <v>171</v>
      </c>
      <c r="E7" s="425">
        <v>5</v>
      </c>
      <c r="F7" s="309">
        <v>55134</v>
      </c>
      <c r="G7" s="78" t="s">
        <v>1466</v>
      </c>
      <c r="H7" s="307" t="s">
        <v>1960</v>
      </c>
      <c r="I7" s="414">
        <v>56624</v>
      </c>
      <c r="J7" s="77" t="s">
        <v>267</v>
      </c>
      <c r="K7" s="430" t="s">
        <v>268</v>
      </c>
      <c r="L7" s="414">
        <v>58114</v>
      </c>
      <c r="M7" s="77" t="s">
        <v>2048</v>
      </c>
      <c r="N7" s="311" t="s">
        <v>1656</v>
      </c>
      <c r="O7" s="414">
        <v>59604</v>
      </c>
      <c r="P7" s="77" t="s">
        <v>1625</v>
      </c>
      <c r="Q7" s="430" t="s">
        <v>1989</v>
      </c>
      <c r="R7" s="414">
        <v>61094</v>
      </c>
      <c r="S7" s="77" t="s">
        <v>1037</v>
      </c>
      <c r="T7" s="311" t="s">
        <v>2155</v>
      </c>
      <c r="U7" s="414">
        <v>62583</v>
      </c>
      <c r="V7" s="77" t="s">
        <v>1810</v>
      </c>
      <c r="W7" s="430" t="s">
        <v>2086</v>
      </c>
      <c r="X7" s="414">
        <v>64073</v>
      </c>
      <c r="Y7" s="77" t="s">
        <v>4007</v>
      </c>
      <c r="Z7" s="311" t="s">
        <v>2835</v>
      </c>
      <c r="AA7" s="414">
        <v>65563</v>
      </c>
      <c r="AB7" s="77" t="s">
        <v>1793</v>
      </c>
      <c r="AC7" s="430" t="s">
        <v>4068</v>
      </c>
      <c r="AD7" s="414">
        <v>67053</v>
      </c>
      <c r="AE7" s="77" t="s">
        <v>2088</v>
      </c>
      <c r="AF7" s="430" t="s">
        <v>3308</v>
      </c>
      <c r="AG7" s="414">
        <v>68543</v>
      </c>
      <c r="AH7" s="77" t="s">
        <v>339</v>
      </c>
      <c r="AI7" s="430" t="s">
        <v>3083</v>
      </c>
    </row>
    <row r="8" spans="1:35" x14ac:dyDescent="0.25">
      <c r="A8" s="76">
        <f>IF('Basic Calculator'!$AE$17&lt;&gt;"",IF(VLOOKUP('Basic Calculator'!$AE$17,'Basic Calculator'!$AG$18:$AI$75,3,FALSE)=D8,1,0),0)</f>
        <v>0</v>
      </c>
      <c r="B8" s="405">
        <f>IF('Basic Calculator'!$AE$18&lt;&gt;"",IF('Basic Calculator'!$AE$18=E8,1,0),0)</f>
        <v>0</v>
      </c>
      <c r="C8" s="81">
        <f t="shared" si="0"/>
        <v>0</v>
      </c>
      <c r="D8" s="425" t="s">
        <v>171</v>
      </c>
      <c r="E8" s="425">
        <v>6</v>
      </c>
      <c r="F8" s="309">
        <v>58142</v>
      </c>
      <c r="G8" s="78" t="s">
        <v>2132</v>
      </c>
      <c r="H8" s="307" t="s">
        <v>2894</v>
      </c>
      <c r="I8" s="414">
        <v>59803</v>
      </c>
      <c r="J8" s="77" t="s">
        <v>1986</v>
      </c>
      <c r="K8" s="430" t="s">
        <v>1968</v>
      </c>
      <c r="L8" s="414">
        <v>61464</v>
      </c>
      <c r="M8" s="77" t="s">
        <v>272</v>
      </c>
      <c r="N8" s="311" t="s">
        <v>2429</v>
      </c>
      <c r="O8" s="414">
        <v>63126</v>
      </c>
      <c r="P8" s="77" t="s">
        <v>2094</v>
      </c>
      <c r="Q8" s="430" t="s">
        <v>2930</v>
      </c>
      <c r="R8" s="414">
        <v>64787</v>
      </c>
      <c r="S8" s="77" t="s">
        <v>387</v>
      </c>
      <c r="T8" s="311" t="s">
        <v>2502</v>
      </c>
      <c r="U8" s="414">
        <v>66448</v>
      </c>
      <c r="V8" s="77" t="s">
        <v>1109</v>
      </c>
      <c r="W8" s="430" t="s">
        <v>2442</v>
      </c>
      <c r="X8" s="414">
        <v>68110</v>
      </c>
      <c r="Y8" s="77" t="s">
        <v>843</v>
      </c>
      <c r="Z8" s="311" t="s">
        <v>3834</v>
      </c>
      <c r="AA8" s="414">
        <v>69771</v>
      </c>
      <c r="AB8" s="77" t="s">
        <v>1547</v>
      </c>
      <c r="AC8" s="430" t="s">
        <v>4069</v>
      </c>
      <c r="AD8" s="414">
        <v>71433</v>
      </c>
      <c r="AE8" s="77" t="s">
        <v>597</v>
      </c>
      <c r="AF8" s="430" t="s">
        <v>4070</v>
      </c>
      <c r="AG8" s="414">
        <v>73094</v>
      </c>
      <c r="AH8" s="77" t="s">
        <v>2441</v>
      </c>
      <c r="AI8" s="430" t="s">
        <v>3907</v>
      </c>
    </row>
    <row r="9" spans="1:35" x14ac:dyDescent="0.25">
      <c r="A9" s="76">
        <f>IF('Basic Calculator'!$AE$17&lt;&gt;"",IF(VLOOKUP('Basic Calculator'!$AE$17,'Basic Calculator'!$AG$18:$AI$75,3,FALSE)=D9,1,0),0)</f>
        <v>0</v>
      </c>
      <c r="B9" s="405">
        <f>IF('Basic Calculator'!$AE$18&lt;&gt;"",IF('Basic Calculator'!$AE$18=E9,1,0),0)</f>
        <v>0</v>
      </c>
      <c r="C9" s="81">
        <f t="shared" si="0"/>
        <v>0</v>
      </c>
      <c r="D9" s="425" t="s">
        <v>171</v>
      </c>
      <c r="E9" s="425">
        <v>7</v>
      </c>
      <c r="F9" s="309">
        <v>62763</v>
      </c>
      <c r="G9" s="78" t="s">
        <v>2208</v>
      </c>
      <c r="H9" s="307" t="s">
        <v>3099</v>
      </c>
      <c r="I9" s="414">
        <v>64609</v>
      </c>
      <c r="J9" s="77" t="s">
        <v>1268</v>
      </c>
      <c r="K9" s="430" t="s">
        <v>3137</v>
      </c>
      <c r="L9" s="414">
        <v>66455</v>
      </c>
      <c r="M9" s="77" t="s">
        <v>1109</v>
      </c>
      <c r="N9" s="311" t="s">
        <v>2442</v>
      </c>
      <c r="O9" s="414">
        <v>68301</v>
      </c>
      <c r="P9" s="77" t="s">
        <v>1325</v>
      </c>
      <c r="Q9" s="430" t="s">
        <v>3953</v>
      </c>
      <c r="R9" s="414">
        <v>70147</v>
      </c>
      <c r="S9" s="77" t="s">
        <v>4071</v>
      </c>
      <c r="T9" s="311" t="s">
        <v>4072</v>
      </c>
      <c r="U9" s="414">
        <v>71993</v>
      </c>
      <c r="V9" s="77" t="s">
        <v>637</v>
      </c>
      <c r="W9" s="430" t="s">
        <v>3702</v>
      </c>
      <c r="X9" s="414">
        <v>73840</v>
      </c>
      <c r="Y9" s="77" t="s">
        <v>2576</v>
      </c>
      <c r="Z9" s="311" t="s">
        <v>3252</v>
      </c>
      <c r="AA9" s="414">
        <v>75686</v>
      </c>
      <c r="AB9" s="77" t="s">
        <v>1151</v>
      </c>
      <c r="AC9" s="430" t="s">
        <v>4073</v>
      </c>
      <c r="AD9" s="414">
        <v>77532</v>
      </c>
      <c r="AE9" s="77" t="s">
        <v>4074</v>
      </c>
      <c r="AF9" s="430" t="s">
        <v>4075</v>
      </c>
      <c r="AG9" s="414">
        <v>79378</v>
      </c>
      <c r="AH9" s="77" t="s">
        <v>348</v>
      </c>
      <c r="AI9" s="430" t="s">
        <v>4075</v>
      </c>
    </row>
    <row r="10" spans="1:35" x14ac:dyDescent="0.25">
      <c r="A10" s="76">
        <f>IF('Basic Calculator'!$AE$17&lt;&gt;"",IF(VLOOKUP('Basic Calculator'!$AE$17,'Basic Calculator'!$AG$18:$AI$75,3,FALSE)=D10,1,0),0)</f>
        <v>0</v>
      </c>
      <c r="B10" s="405">
        <f>IF('Basic Calculator'!$AE$18&lt;&gt;"",IF('Basic Calculator'!$AE$18=E10,1,0),0)</f>
        <v>0</v>
      </c>
      <c r="C10" s="81">
        <f t="shared" si="0"/>
        <v>0</v>
      </c>
      <c r="D10" s="425" t="s">
        <v>171</v>
      </c>
      <c r="E10" s="425">
        <v>8</v>
      </c>
      <c r="F10" s="309">
        <v>65417</v>
      </c>
      <c r="G10" s="78" t="s">
        <v>1041</v>
      </c>
      <c r="H10" s="307" t="s">
        <v>2620</v>
      </c>
      <c r="I10" s="414">
        <v>67461</v>
      </c>
      <c r="J10" s="77" t="s">
        <v>2168</v>
      </c>
      <c r="K10" s="430" t="s">
        <v>2621</v>
      </c>
      <c r="L10" s="414">
        <v>69505</v>
      </c>
      <c r="M10" s="77" t="s">
        <v>444</v>
      </c>
      <c r="N10" s="311" t="s">
        <v>4076</v>
      </c>
      <c r="O10" s="414">
        <v>71549</v>
      </c>
      <c r="P10" s="77" t="s">
        <v>1781</v>
      </c>
      <c r="Q10" s="430" t="s">
        <v>4077</v>
      </c>
      <c r="R10" s="414">
        <v>73593</v>
      </c>
      <c r="S10" s="77" t="s">
        <v>2493</v>
      </c>
      <c r="T10" s="311" t="s">
        <v>4078</v>
      </c>
      <c r="U10" s="414">
        <v>75637</v>
      </c>
      <c r="V10" s="77" t="s">
        <v>1569</v>
      </c>
      <c r="W10" s="430" t="s">
        <v>4041</v>
      </c>
      <c r="X10" s="414">
        <v>77681</v>
      </c>
      <c r="Y10" s="77" t="s">
        <v>2810</v>
      </c>
      <c r="Z10" s="311" t="s">
        <v>4075</v>
      </c>
      <c r="AA10" s="414">
        <v>79725</v>
      </c>
      <c r="AB10" s="77" t="s">
        <v>3220</v>
      </c>
      <c r="AC10" s="430" t="s">
        <v>4075</v>
      </c>
      <c r="AD10" s="414">
        <v>81769</v>
      </c>
      <c r="AE10" s="77" t="s">
        <v>2408</v>
      </c>
      <c r="AF10" s="430" t="s">
        <v>4075</v>
      </c>
      <c r="AG10" s="414">
        <v>83813</v>
      </c>
      <c r="AH10" s="77" t="s">
        <v>1831</v>
      </c>
      <c r="AI10" s="430" t="s">
        <v>4075</v>
      </c>
    </row>
    <row r="11" spans="1:35" x14ac:dyDescent="0.25">
      <c r="A11" s="76">
        <f>IF('Basic Calculator'!$AE$17&lt;&gt;"",IF(VLOOKUP('Basic Calculator'!$AE$17,'Basic Calculator'!$AG$18:$AI$75,3,FALSE)=D11,1,0),0)</f>
        <v>0</v>
      </c>
      <c r="B11" s="405">
        <f>IF('Basic Calculator'!$AE$18&lt;&gt;"",IF('Basic Calculator'!$AE$18=E11,1,0),0)</f>
        <v>0</v>
      </c>
      <c r="C11" s="81">
        <f t="shared" si="0"/>
        <v>0</v>
      </c>
      <c r="D11" s="425" t="s">
        <v>171</v>
      </c>
      <c r="E11" s="425">
        <v>9</v>
      </c>
      <c r="F11" s="309">
        <v>69996</v>
      </c>
      <c r="G11" s="78" t="s">
        <v>1821</v>
      </c>
      <c r="H11" s="307" t="s">
        <v>3025</v>
      </c>
      <c r="I11" s="414">
        <v>72253</v>
      </c>
      <c r="J11" s="77" t="s">
        <v>1626</v>
      </c>
      <c r="K11" s="430" t="s">
        <v>4079</v>
      </c>
      <c r="L11" s="414">
        <v>74511</v>
      </c>
      <c r="M11" s="77" t="s">
        <v>690</v>
      </c>
      <c r="N11" s="311" t="s">
        <v>4080</v>
      </c>
      <c r="O11" s="414">
        <v>76769</v>
      </c>
      <c r="P11" s="77" t="s">
        <v>1018</v>
      </c>
      <c r="Q11" s="430" t="s">
        <v>3961</v>
      </c>
      <c r="R11" s="414">
        <v>79027</v>
      </c>
      <c r="S11" s="77" t="s">
        <v>3849</v>
      </c>
      <c r="T11" s="311" t="s">
        <v>4075</v>
      </c>
      <c r="U11" s="414">
        <v>81285</v>
      </c>
      <c r="V11" s="77" t="s">
        <v>3705</v>
      </c>
      <c r="W11" s="430" t="s">
        <v>4075</v>
      </c>
      <c r="X11" s="414">
        <v>83543</v>
      </c>
      <c r="Y11" s="77" t="s">
        <v>4081</v>
      </c>
      <c r="Z11" s="311" t="s">
        <v>4075</v>
      </c>
      <c r="AA11" s="414">
        <v>85800</v>
      </c>
      <c r="AB11" s="77" t="s">
        <v>4082</v>
      </c>
      <c r="AC11" s="430" t="s">
        <v>4075</v>
      </c>
      <c r="AD11" s="414">
        <v>88058</v>
      </c>
      <c r="AE11" s="77" t="s">
        <v>3968</v>
      </c>
      <c r="AF11" s="430" t="s">
        <v>4075</v>
      </c>
      <c r="AG11" s="414">
        <v>90316</v>
      </c>
      <c r="AH11" s="77" t="s">
        <v>1826</v>
      </c>
      <c r="AI11" s="430" t="s">
        <v>4075</v>
      </c>
    </row>
    <row r="12" spans="1:35" x14ac:dyDescent="0.25">
      <c r="A12" s="76">
        <f>IF('Basic Calculator'!$AE$17&lt;&gt;"",IF(VLOOKUP('Basic Calculator'!$AE$17,'Basic Calculator'!$AG$18:$AI$75,3,FALSE)=D12,1,0),0)</f>
        <v>0</v>
      </c>
      <c r="B12" s="405">
        <f>IF('Basic Calculator'!$AE$18&lt;&gt;"",IF('Basic Calculator'!$AE$18=E12,1,0),0)</f>
        <v>0</v>
      </c>
      <c r="C12" s="81">
        <f t="shared" si="0"/>
        <v>0</v>
      </c>
      <c r="D12" s="425" t="s">
        <v>171</v>
      </c>
      <c r="E12" s="425">
        <v>10</v>
      </c>
      <c r="F12" s="309">
        <v>77080</v>
      </c>
      <c r="G12" s="78" t="s">
        <v>857</v>
      </c>
      <c r="H12" s="307" t="s">
        <v>4075</v>
      </c>
      <c r="I12" s="414">
        <v>79567</v>
      </c>
      <c r="J12" s="77" t="s">
        <v>233</v>
      </c>
      <c r="K12" s="430" t="s">
        <v>4075</v>
      </c>
      <c r="L12" s="414">
        <v>82053</v>
      </c>
      <c r="M12" s="77" t="s">
        <v>1702</v>
      </c>
      <c r="N12" s="311" t="s">
        <v>4075</v>
      </c>
      <c r="O12" s="414">
        <v>84539</v>
      </c>
      <c r="P12" s="77" t="s">
        <v>3036</v>
      </c>
      <c r="Q12" s="430" t="s">
        <v>4075</v>
      </c>
      <c r="R12" s="414">
        <v>87025</v>
      </c>
      <c r="S12" s="77" t="s">
        <v>1748</v>
      </c>
      <c r="T12" s="311" t="s">
        <v>4075</v>
      </c>
      <c r="U12" s="414">
        <v>89511</v>
      </c>
      <c r="V12" s="77" t="s">
        <v>809</v>
      </c>
      <c r="W12" s="430" t="s">
        <v>4075</v>
      </c>
      <c r="X12" s="414">
        <v>91997</v>
      </c>
      <c r="Y12" s="77" t="s">
        <v>3473</v>
      </c>
      <c r="Z12" s="311" t="s">
        <v>4075</v>
      </c>
      <c r="AA12" s="414">
        <v>94483</v>
      </c>
      <c r="AB12" s="77" t="s">
        <v>4083</v>
      </c>
      <c r="AC12" s="430" t="s">
        <v>4075</v>
      </c>
      <c r="AD12" s="414">
        <v>96969</v>
      </c>
      <c r="AE12" s="77" t="s">
        <v>3575</v>
      </c>
      <c r="AF12" s="430" t="s">
        <v>4075</v>
      </c>
      <c r="AG12" s="414">
        <v>99456</v>
      </c>
      <c r="AH12" s="77" t="s">
        <v>2988</v>
      </c>
      <c r="AI12" s="430" t="s">
        <v>4075</v>
      </c>
    </row>
    <row r="13" spans="1:35" x14ac:dyDescent="0.25">
      <c r="A13" s="76">
        <f>IF('Basic Calculator'!$AE$17&lt;&gt;"",IF(VLOOKUP('Basic Calculator'!$AE$17,'Basic Calculator'!$AG$18:$AI$75,3,FALSE)=D13,1,0),0)</f>
        <v>0</v>
      </c>
      <c r="B13" s="405">
        <f>IF('Basic Calculator'!$AE$18&lt;&gt;"",IF('Basic Calculator'!$AE$18=E13,1,0),0)</f>
        <v>0</v>
      </c>
      <c r="C13" s="81">
        <f t="shared" si="0"/>
        <v>0</v>
      </c>
      <c r="D13" s="425" t="s">
        <v>171</v>
      </c>
      <c r="E13" s="425">
        <v>11</v>
      </c>
      <c r="F13" s="309">
        <v>81956</v>
      </c>
      <c r="G13" s="78" t="s">
        <v>1988</v>
      </c>
      <c r="H13" s="307" t="s">
        <v>4075</v>
      </c>
      <c r="I13" s="414">
        <v>84688</v>
      </c>
      <c r="J13" s="77" t="s">
        <v>1974</v>
      </c>
      <c r="K13" s="430" t="s">
        <v>4075</v>
      </c>
      <c r="L13" s="414">
        <v>87420</v>
      </c>
      <c r="M13" s="77" t="s">
        <v>2340</v>
      </c>
      <c r="N13" s="311" t="s">
        <v>4075</v>
      </c>
      <c r="O13" s="414">
        <v>90151</v>
      </c>
      <c r="P13" s="77" t="s">
        <v>1517</v>
      </c>
      <c r="Q13" s="430" t="s">
        <v>4075</v>
      </c>
      <c r="R13" s="414">
        <v>92883</v>
      </c>
      <c r="S13" s="77" t="s">
        <v>2837</v>
      </c>
      <c r="T13" s="311" t="s">
        <v>4075</v>
      </c>
      <c r="U13" s="414">
        <v>95614</v>
      </c>
      <c r="V13" s="77" t="s">
        <v>3436</v>
      </c>
      <c r="W13" s="430" t="s">
        <v>4075</v>
      </c>
      <c r="X13" s="414">
        <v>98346</v>
      </c>
      <c r="Y13" s="77" t="s">
        <v>4068</v>
      </c>
      <c r="Z13" s="311" t="s">
        <v>4075</v>
      </c>
      <c r="AA13" s="414">
        <v>101077</v>
      </c>
      <c r="AB13" s="77" t="s">
        <v>4084</v>
      </c>
      <c r="AC13" s="430" t="s">
        <v>4075</v>
      </c>
      <c r="AD13" s="414">
        <v>103809</v>
      </c>
      <c r="AE13" s="77" t="s">
        <v>3226</v>
      </c>
      <c r="AF13" s="430" t="s">
        <v>4075</v>
      </c>
      <c r="AG13" s="414">
        <v>106541</v>
      </c>
      <c r="AH13" s="77" t="s">
        <v>3355</v>
      </c>
      <c r="AI13" s="430" t="s">
        <v>4075</v>
      </c>
    </row>
    <row r="14" spans="1:35" x14ac:dyDescent="0.25">
      <c r="A14" s="76">
        <f>IF('Basic Calculator'!$AE$17&lt;&gt;"",IF(VLOOKUP('Basic Calculator'!$AE$17,'Basic Calculator'!$AG$18:$AI$75,3,FALSE)=D14,1,0),0)</f>
        <v>0</v>
      </c>
      <c r="B14" s="405">
        <f>IF('Basic Calculator'!$AE$18&lt;&gt;"",IF('Basic Calculator'!$AE$18=E14,1,0),0)</f>
        <v>0</v>
      </c>
      <c r="C14" s="81">
        <f t="shared" si="0"/>
        <v>0</v>
      </c>
      <c r="D14" s="425" t="s">
        <v>171</v>
      </c>
      <c r="E14" s="425">
        <v>12</v>
      </c>
      <c r="F14" s="309">
        <v>98232</v>
      </c>
      <c r="G14" s="78" t="s">
        <v>2654</v>
      </c>
      <c r="H14" s="307" t="s">
        <v>4075</v>
      </c>
      <c r="I14" s="414">
        <v>101506</v>
      </c>
      <c r="J14" s="77" t="s">
        <v>3424</v>
      </c>
      <c r="K14" s="430" t="s">
        <v>4075</v>
      </c>
      <c r="L14" s="414">
        <v>104780</v>
      </c>
      <c r="M14" s="77" t="s">
        <v>2939</v>
      </c>
      <c r="N14" s="311" t="s">
        <v>4075</v>
      </c>
      <c r="O14" s="414">
        <v>108054</v>
      </c>
      <c r="P14" s="77" t="s">
        <v>3173</v>
      </c>
      <c r="Q14" s="430" t="s">
        <v>4075</v>
      </c>
      <c r="R14" s="414">
        <v>111328</v>
      </c>
      <c r="S14" s="77" t="s">
        <v>4085</v>
      </c>
      <c r="T14" s="311" t="s">
        <v>4075</v>
      </c>
      <c r="U14" s="414">
        <v>114602</v>
      </c>
      <c r="V14" s="77" t="s">
        <v>4086</v>
      </c>
      <c r="W14" s="430" t="s">
        <v>4075</v>
      </c>
      <c r="X14" s="414">
        <v>117876</v>
      </c>
      <c r="Y14" s="77" t="s">
        <v>2940</v>
      </c>
      <c r="Z14" s="311" t="s">
        <v>2940</v>
      </c>
      <c r="AA14" s="414">
        <v>121150</v>
      </c>
      <c r="AB14" s="77" t="s">
        <v>3174</v>
      </c>
      <c r="AC14" s="430" t="s">
        <v>3174</v>
      </c>
      <c r="AD14" s="414">
        <v>124424</v>
      </c>
      <c r="AE14" s="77" t="s">
        <v>4087</v>
      </c>
      <c r="AF14" s="430" t="s">
        <v>4087</v>
      </c>
      <c r="AG14" s="414">
        <v>127698</v>
      </c>
      <c r="AH14" s="77" t="s">
        <v>4088</v>
      </c>
      <c r="AI14" s="430" t="s">
        <v>4088</v>
      </c>
    </row>
    <row r="15" spans="1:35" x14ac:dyDescent="0.25">
      <c r="A15" s="76">
        <f>IF('Basic Calculator'!$AE$17&lt;&gt;"",IF(VLOOKUP('Basic Calculator'!$AE$17,'Basic Calculator'!$AG$18:$AI$75,3,FALSE)=D15,1,0),0)</f>
        <v>0</v>
      </c>
      <c r="B15" s="405">
        <f>IF('Basic Calculator'!$AE$18&lt;&gt;"",IF('Basic Calculator'!$AE$18=E15,1,0),0)</f>
        <v>0</v>
      </c>
      <c r="C15" s="81">
        <f t="shared" si="0"/>
        <v>0</v>
      </c>
      <c r="D15" s="425" t="s">
        <v>171</v>
      </c>
      <c r="E15" s="425">
        <v>13</v>
      </c>
      <c r="F15" s="309">
        <v>116811</v>
      </c>
      <c r="G15" s="78" t="s">
        <v>2090</v>
      </c>
      <c r="H15" s="307" t="s">
        <v>2090</v>
      </c>
      <c r="I15" s="414">
        <v>120705</v>
      </c>
      <c r="J15" s="77" t="s">
        <v>3620</v>
      </c>
      <c r="K15" s="430" t="s">
        <v>3620</v>
      </c>
      <c r="L15" s="414">
        <v>124599</v>
      </c>
      <c r="M15" s="77" t="s">
        <v>4089</v>
      </c>
      <c r="N15" s="311" t="s">
        <v>4089</v>
      </c>
      <c r="O15" s="414">
        <v>128493</v>
      </c>
      <c r="P15" s="77" t="s">
        <v>4090</v>
      </c>
      <c r="Q15" s="430" t="s">
        <v>4090</v>
      </c>
      <c r="R15" s="414">
        <v>132388</v>
      </c>
      <c r="S15" s="77" t="s">
        <v>2324</v>
      </c>
      <c r="T15" s="311" t="s">
        <v>2324</v>
      </c>
      <c r="U15" s="414">
        <v>136282</v>
      </c>
      <c r="V15" s="77" t="s">
        <v>3022</v>
      </c>
      <c r="W15" s="430" t="s">
        <v>3022</v>
      </c>
      <c r="X15" s="414">
        <v>140176</v>
      </c>
      <c r="Y15" s="77" t="s">
        <v>3785</v>
      </c>
      <c r="Z15" s="311" t="s">
        <v>3785</v>
      </c>
      <c r="AA15" s="414">
        <v>144070</v>
      </c>
      <c r="AB15" s="77" t="s">
        <v>3659</v>
      </c>
      <c r="AC15" s="430" t="s">
        <v>3659</v>
      </c>
      <c r="AD15" s="414">
        <v>147964</v>
      </c>
      <c r="AE15" s="77" t="s">
        <v>4091</v>
      </c>
      <c r="AF15" s="430" t="s">
        <v>4091</v>
      </c>
      <c r="AG15" s="414">
        <v>151858</v>
      </c>
      <c r="AH15" s="77" t="s">
        <v>4092</v>
      </c>
      <c r="AI15" s="430" t="s">
        <v>4092</v>
      </c>
    </row>
    <row r="16" spans="1:35" x14ac:dyDescent="0.25">
      <c r="A16" s="76">
        <f>IF('Basic Calculator'!$AE$17&lt;&gt;"",IF(VLOOKUP('Basic Calculator'!$AE$17,'Basic Calculator'!$AG$18:$AI$75,3,FALSE)=D16,1,0),0)</f>
        <v>0</v>
      </c>
      <c r="B16" s="405">
        <f>IF('Basic Calculator'!$AE$18&lt;&gt;"",IF('Basic Calculator'!$AE$18=E16,1,0),0)</f>
        <v>0</v>
      </c>
      <c r="C16" s="81">
        <f t="shared" si="0"/>
        <v>0</v>
      </c>
      <c r="D16" s="425" t="s">
        <v>171</v>
      </c>
      <c r="E16" s="425">
        <v>14</v>
      </c>
      <c r="F16" s="309">
        <v>138035</v>
      </c>
      <c r="G16" s="78" t="s">
        <v>4093</v>
      </c>
      <c r="H16" s="307" t="s">
        <v>4093</v>
      </c>
      <c r="I16" s="414">
        <v>142637</v>
      </c>
      <c r="J16" s="77" t="s">
        <v>3622</v>
      </c>
      <c r="K16" s="430" t="s">
        <v>3622</v>
      </c>
      <c r="L16" s="414">
        <v>147238</v>
      </c>
      <c r="M16" s="77" t="s">
        <v>4094</v>
      </c>
      <c r="N16" s="311" t="s">
        <v>4094</v>
      </c>
      <c r="O16" s="414">
        <v>151840</v>
      </c>
      <c r="P16" s="77" t="s">
        <v>4092</v>
      </c>
      <c r="Q16" s="430" t="s">
        <v>4092</v>
      </c>
      <c r="R16" s="414">
        <v>156441</v>
      </c>
      <c r="S16" s="77" t="s">
        <v>4095</v>
      </c>
      <c r="T16" s="311" t="s">
        <v>4095</v>
      </c>
      <c r="U16" s="414">
        <v>161043</v>
      </c>
      <c r="V16" s="77" t="s">
        <v>4096</v>
      </c>
      <c r="W16" s="430" t="s">
        <v>4096</v>
      </c>
      <c r="X16" s="414">
        <v>165644</v>
      </c>
      <c r="Y16" s="77" t="s">
        <v>4097</v>
      </c>
      <c r="Z16" s="311" t="s">
        <v>4097</v>
      </c>
      <c r="AA16" s="414">
        <v>170246</v>
      </c>
      <c r="AB16" s="77" t="s">
        <v>4098</v>
      </c>
      <c r="AC16" s="430" t="s">
        <v>4098</v>
      </c>
      <c r="AD16" s="414">
        <v>174847</v>
      </c>
      <c r="AE16" s="77" t="s">
        <v>3884</v>
      </c>
      <c r="AF16" s="430" t="s">
        <v>3884</v>
      </c>
      <c r="AG16" s="414">
        <v>179448</v>
      </c>
      <c r="AH16" s="77" t="s">
        <v>4099</v>
      </c>
      <c r="AI16" s="430" t="s">
        <v>4099</v>
      </c>
    </row>
    <row r="17" spans="1:35" ht="15.75" thickBot="1" x14ac:dyDescent="0.3">
      <c r="A17" s="419">
        <f>IF('Basic Calculator'!$AE$17&lt;&gt;"",IF(VLOOKUP('Basic Calculator'!$AE$17,'Basic Calculator'!$AG$18:$AI$75,3,FALSE)=D17,1,0),0)</f>
        <v>0</v>
      </c>
      <c r="B17" s="420">
        <f>IF('Basic Calculator'!$AE$18&lt;&gt;"",IF('Basic Calculator'!$AE$18=E17,1,0),0)</f>
        <v>0</v>
      </c>
      <c r="C17" s="422">
        <f t="shared" si="0"/>
        <v>0</v>
      </c>
      <c r="D17" s="426" t="s">
        <v>171</v>
      </c>
      <c r="E17" s="426">
        <v>15</v>
      </c>
      <c r="F17" s="423">
        <v>162365</v>
      </c>
      <c r="G17" s="416" t="s">
        <v>4004</v>
      </c>
      <c r="H17" s="428" t="s">
        <v>4004</v>
      </c>
      <c r="I17" s="415">
        <v>167777</v>
      </c>
      <c r="J17" s="431" t="s">
        <v>3624</v>
      </c>
      <c r="K17" s="432" t="s">
        <v>3624</v>
      </c>
      <c r="L17" s="415">
        <v>173188</v>
      </c>
      <c r="M17" s="431" t="s">
        <v>4100</v>
      </c>
      <c r="N17" s="433" t="s">
        <v>4100</v>
      </c>
      <c r="O17" s="415">
        <v>178600</v>
      </c>
      <c r="P17" s="431" t="s">
        <v>4101</v>
      </c>
      <c r="Q17" s="432" t="s">
        <v>4101</v>
      </c>
      <c r="R17" s="415">
        <v>184012</v>
      </c>
      <c r="S17" s="431" t="s">
        <v>4102</v>
      </c>
      <c r="T17" s="433" t="s">
        <v>4102</v>
      </c>
      <c r="U17" s="415">
        <v>189423</v>
      </c>
      <c r="V17" s="431" t="s">
        <v>4103</v>
      </c>
      <c r="W17" s="432" t="s">
        <v>4103</v>
      </c>
      <c r="X17" s="415">
        <v>191900</v>
      </c>
      <c r="Y17" s="431" t="s">
        <v>4104</v>
      </c>
      <c r="Z17" s="433" t="s">
        <v>4104</v>
      </c>
      <c r="AA17" s="415">
        <v>191900</v>
      </c>
      <c r="AB17" s="431" t="s">
        <v>4104</v>
      </c>
      <c r="AC17" s="432" t="s">
        <v>4104</v>
      </c>
      <c r="AD17" s="415">
        <v>191900</v>
      </c>
      <c r="AE17" s="431" t="s">
        <v>4104</v>
      </c>
      <c r="AF17" s="432" t="s">
        <v>4104</v>
      </c>
      <c r="AG17" s="415">
        <v>191900</v>
      </c>
      <c r="AH17" s="431" t="s">
        <v>4104</v>
      </c>
      <c r="AI17" s="432" t="s">
        <v>4104</v>
      </c>
    </row>
    <row r="18" spans="1:35" x14ac:dyDescent="0.25">
      <c r="A18" s="82">
        <f>IF('Basic Calculator'!$AE$17&lt;&gt;"",IF(VLOOKUP('Basic Calculator'!$AE$17,'Basic Calculator'!$AG$18:$AI$75,3,FALSE)=D18,1,0),0)</f>
        <v>0</v>
      </c>
      <c r="B18" s="407">
        <f>IF('Basic Calculator'!$AE$18&lt;&gt;"",IF('Basic Calculator'!$AE$18=E18,1,0),0)</f>
        <v>0</v>
      </c>
      <c r="C18" s="83">
        <f t="shared" si="0"/>
        <v>0</v>
      </c>
      <c r="D18" s="434" t="s">
        <v>294</v>
      </c>
      <c r="E18" s="434">
        <v>1</v>
      </c>
      <c r="F18" s="308">
        <v>26438</v>
      </c>
      <c r="G18" s="84" t="s">
        <v>4032</v>
      </c>
      <c r="H18" s="400" t="s">
        <v>652</v>
      </c>
      <c r="I18" s="413">
        <v>27326</v>
      </c>
      <c r="J18" s="85" t="s">
        <v>2680</v>
      </c>
      <c r="K18" s="429" t="s">
        <v>324</v>
      </c>
      <c r="L18" s="413">
        <v>28203</v>
      </c>
      <c r="M18" s="85" t="s">
        <v>2456</v>
      </c>
      <c r="N18" s="310" t="s">
        <v>303</v>
      </c>
      <c r="O18" s="413">
        <v>29080</v>
      </c>
      <c r="P18" s="85" t="s">
        <v>2216</v>
      </c>
      <c r="Q18" s="429" t="s">
        <v>219</v>
      </c>
      <c r="R18" s="413">
        <v>29957</v>
      </c>
      <c r="S18" s="85" t="s">
        <v>4105</v>
      </c>
      <c r="T18" s="310" t="s">
        <v>1012</v>
      </c>
      <c r="U18" s="413">
        <v>30470</v>
      </c>
      <c r="V18" s="85" t="s">
        <v>2383</v>
      </c>
      <c r="W18" s="429" t="s">
        <v>1061</v>
      </c>
      <c r="X18" s="413">
        <v>31341</v>
      </c>
      <c r="Y18" s="85" t="s">
        <v>2479</v>
      </c>
      <c r="Z18" s="310" t="s">
        <v>1275</v>
      </c>
      <c r="AA18" s="413">
        <v>32217</v>
      </c>
      <c r="AB18" s="85" t="s">
        <v>4106</v>
      </c>
      <c r="AC18" s="429" t="s">
        <v>226</v>
      </c>
      <c r="AD18" s="413">
        <v>32252</v>
      </c>
      <c r="AE18" s="85" t="s">
        <v>3846</v>
      </c>
      <c r="AF18" s="429" t="s">
        <v>1459</v>
      </c>
      <c r="AG18" s="413">
        <v>33071</v>
      </c>
      <c r="AH18" s="85" t="s">
        <v>3662</v>
      </c>
      <c r="AI18" s="429" t="s">
        <v>2212</v>
      </c>
    </row>
    <row r="19" spans="1:35" x14ac:dyDescent="0.25">
      <c r="A19" s="82">
        <f>IF('Basic Calculator'!$AE$17&lt;&gt;"",IF(VLOOKUP('Basic Calculator'!$AE$17,'Basic Calculator'!$AG$18:$AI$75,3,FALSE)=D19,1,0),0)</f>
        <v>0</v>
      </c>
      <c r="B19" s="407">
        <f>IF('Basic Calculator'!$AE$18&lt;&gt;"",IF('Basic Calculator'!$AE$18=E19,1,0),0)</f>
        <v>0</v>
      </c>
      <c r="C19" s="83">
        <f t="shared" si="0"/>
        <v>0</v>
      </c>
      <c r="D19" s="434" t="s">
        <v>294</v>
      </c>
      <c r="E19" s="434">
        <v>2</v>
      </c>
      <c r="F19" s="308">
        <v>29728</v>
      </c>
      <c r="G19" s="84" t="s">
        <v>305</v>
      </c>
      <c r="H19" s="400" t="s">
        <v>306</v>
      </c>
      <c r="I19" s="413">
        <v>30435</v>
      </c>
      <c r="J19" s="85" t="s">
        <v>2448</v>
      </c>
      <c r="K19" s="429" t="s">
        <v>454</v>
      </c>
      <c r="L19" s="413">
        <v>31420</v>
      </c>
      <c r="M19" s="85" t="s">
        <v>2244</v>
      </c>
      <c r="N19" s="310" t="s">
        <v>1364</v>
      </c>
      <c r="O19" s="413">
        <v>32252</v>
      </c>
      <c r="P19" s="85" t="s">
        <v>3846</v>
      </c>
      <c r="Q19" s="429" t="s">
        <v>1459</v>
      </c>
      <c r="R19" s="413">
        <v>32617</v>
      </c>
      <c r="S19" s="85" t="s">
        <v>1131</v>
      </c>
      <c r="T19" s="310" t="s">
        <v>1132</v>
      </c>
      <c r="U19" s="413">
        <v>33576</v>
      </c>
      <c r="V19" s="85" t="s">
        <v>2438</v>
      </c>
      <c r="W19" s="429" t="s">
        <v>1359</v>
      </c>
      <c r="X19" s="413">
        <v>34536</v>
      </c>
      <c r="Y19" s="85" t="s">
        <v>4107</v>
      </c>
      <c r="Z19" s="310" t="s">
        <v>549</v>
      </c>
      <c r="AA19" s="413">
        <v>35495</v>
      </c>
      <c r="AB19" s="85" t="s">
        <v>721</v>
      </c>
      <c r="AC19" s="429" t="s">
        <v>365</v>
      </c>
      <c r="AD19" s="413">
        <v>36455</v>
      </c>
      <c r="AE19" s="85" t="s">
        <v>4046</v>
      </c>
      <c r="AF19" s="429" t="s">
        <v>1701</v>
      </c>
      <c r="AG19" s="413">
        <v>37415</v>
      </c>
      <c r="AH19" s="85" t="s">
        <v>3885</v>
      </c>
      <c r="AI19" s="429" t="s">
        <v>4108</v>
      </c>
    </row>
    <row r="20" spans="1:35" x14ac:dyDescent="0.25">
      <c r="A20" s="76">
        <f>IF('Basic Calculator'!$AE$17&lt;&gt;"",IF(VLOOKUP('Basic Calculator'!$AE$17,'Basic Calculator'!$AG$18:$AI$75,3,FALSE)=D20,1,0),0)</f>
        <v>0</v>
      </c>
      <c r="B20" s="405">
        <f>IF('Basic Calculator'!$AE$18&lt;&gt;"",IF('Basic Calculator'!$AE$18=E20,1,0),0)</f>
        <v>0</v>
      </c>
      <c r="C20" s="81">
        <f t="shared" si="0"/>
        <v>0</v>
      </c>
      <c r="D20" s="425" t="s">
        <v>294</v>
      </c>
      <c r="E20" s="425">
        <v>3</v>
      </c>
      <c r="F20" s="309">
        <v>38924</v>
      </c>
      <c r="G20" s="78" t="s">
        <v>4109</v>
      </c>
      <c r="H20" s="307" t="s">
        <v>1573</v>
      </c>
      <c r="I20" s="414">
        <v>40005</v>
      </c>
      <c r="J20" s="77" t="s">
        <v>302</v>
      </c>
      <c r="K20" s="430" t="s">
        <v>875</v>
      </c>
      <c r="L20" s="414">
        <v>41086</v>
      </c>
      <c r="M20" s="77" t="s">
        <v>207</v>
      </c>
      <c r="N20" s="311" t="s">
        <v>208</v>
      </c>
      <c r="O20" s="414">
        <v>42167</v>
      </c>
      <c r="P20" s="77" t="s">
        <v>3751</v>
      </c>
      <c r="Q20" s="430" t="s">
        <v>209</v>
      </c>
      <c r="R20" s="414">
        <v>43248</v>
      </c>
      <c r="S20" s="77" t="s">
        <v>450</v>
      </c>
      <c r="T20" s="311" t="s">
        <v>451</v>
      </c>
      <c r="U20" s="414">
        <v>44329</v>
      </c>
      <c r="V20" s="77" t="s">
        <v>1521</v>
      </c>
      <c r="W20" s="430" t="s">
        <v>3699</v>
      </c>
      <c r="X20" s="414">
        <v>45410</v>
      </c>
      <c r="Y20" s="77" t="s">
        <v>3937</v>
      </c>
      <c r="Z20" s="311" t="s">
        <v>843</v>
      </c>
      <c r="AA20" s="414">
        <v>46491</v>
      </c>
      <c r="AB20" s="77" t="s">
        <v>1215</v>
      </c>
      <c r="AC20" s="430" t="s">
        <v>1216</v>
      </c>
      <c r="AD20" s="414">
        <v>47572</v>
      </c>
      <c r="AE20" s="77" t="s">
        <v>1062</v>
      </c>
      <c r="AF20" s="430" t="s">
        <v>713</v>
      </c>
      <c r="AG20" s="414">
        <v>48653</v>
      </c>
      <c r="AH20" s="77" t="s">
        <v>676</v>
      </c>
      <c r="AI20" s="430" t="s">
        <v>677</v>
      </c>
    </row>
    <row r="21" spans="1:35" x14ac:dyDescent="0.25">
      <c r="A21" s="76">
        <f>IF('Basic Calculator'!$AE$17&lt;&gt;"",IF(VLOOKUP('Basic Calculator'!$AE$17,'Basic Calculator'!$AG$18:$AI$75,3,FALSE)=D21,1,0),0)</f>
        <v>0</v>
      </c>
      <c r="B21" s="405">
        <f>IF('Basic Calculator'!$AE$18&lt;&gt;"",IF('Basic Calculator'!$AE$18=E21,1,0),0)</f>
        <v>0</v>
      </c>
      <c r="C21" s="81">
        <f t="shared" si="0"/>
        <v>0</v>
      </c>
      <c r="D21" s="425" t="s">
        <v>294</v>
      </c>
      <c r="E21" s="425">
        <v>4</v>
      </c>
      <c r="F21" s="309">
        <v>43692</v>
      </c>
      <c r="G21" s="78" t="s">
        <v>1792</v>
      </c>
      <c r="H21" s="307" t="s">
        <v>1793</v>
      </c>
      <c r="I21" s="414">
        <v>44905</v>
      </c>
      <c r="J21" s="77" t="s">
        <v>847</v>
      </c>
      <c r="K21" s="430" t="s">
        <v>848</v>
      </c>
      <c r="L21" s="414">
        <v>46118</v>
      </c>
      <c r="M21" s="77" t="s">
        <v>1688</v>
      </c>
      <c r="N21" s="311" t="s">
        <v>712</v>
      </c>
      <c r="O21" s="414">
        <v>47332</v>
      </c>
      <c r="P21" s="77" t="s">
        <v>674</v>
      </c>
      <c r="Q21" s="430" t="s">
        <v>675</v>
      </c>
      <c r="R21" s="414">
        <v>48545</v>
      </c>
      <c r="S21" s="77" t="s">
        <v>2763</v>
      </c>
      <c r="T21" s="311" t="s">
        <v>334</v>
      </c>
      <c r="U21" s="414">
        <v>49758</v>
      </c>
      <c r="V21" s="77" t="s">
        <v>1559</v>
      </c>
      <c r="W21" s="430" t="s">
        <v>1777</v>
      </c>
      <c r="X21" s="414">
        <v>50972</v>
      </c>
      <c r="Y21" s="77" t="s">
        <v>1282</v>
      </c>
      <c r="Z21" s="311" t="s">
        <v>1244</v>
      </c>
      <c r="AA21" s="414">
        <v>52185</v>
      </c>
      <c r="AB21" s="77" t="s">
        <v>3344</v>
      </c>
      <c r="AC21" s="430" t="s">
        <v>3345</v>
      </c>
      <c r="AD21" s="414">
        <v>53398</v>
      </c>
      <c r="AE21" s="77" t="s">
        <v>2326</v>
      </c>
      <c r="AF21" s="430" t="s">
        <v>1442</v>
      </c>
      <c r="AG21" s="414">
        <v>54612</v>
      </c>
      <c r="AH21" s="77" t="s">
        <v>584</v>
      </c>
      <c r="AI21" s="430" t="s">
        <v>585</v>
      </c>
    </row>
    <row r="22" spans="1:35" x14ac:dyDescent="0.25">
      <c r="A22" s="76">
        <f>IF('Basic Calculator'!$AE$17&lt;&gt;"",IF(VLOOKUP('Basic Calculator'!$AE$17,'Basic Calculator'!$AG$18:$AI$75,3,FALSE)=D22,1,0),0)</f>
        <v>0</v>
      </c>
      <c r="B22" s="405">
        <f>IF('Basic Calculator'!$AE$18&lt;&gt;"",IF('Basic Calculator'!$AE$18=E22,1,0),0)</f>
        <v>0</v>
      </c>
      <c r="C22" s="81">
        <f t="shared" si="0"/>
        <v>0</v>
      </c>
      <c r="D22" s="425" t="s">
        <v>294</v>
      </c>
      <c r="E22" s="425">
        <v>5</v>
      </c>
      <c r="F22" s="309">
        <v>50242</v>
      </c>
      <c r="G22" s="78" t="s">
        <v>2738</v>
      </c>
      <c r="H22" s="307" t="s">
        <v>2700</v>
      </c>
      <c r="I22" s="414">
        <v>51599</v>
      </c>
      <c r="J22" s="77" t="s">
        <v>1096</v>
      </c>
      <c r="K22" s="430" t="s">
        <v>1097</v>
      </c>
      <c r="L22" s="414">
        <v>52957</v>
      </c>
      <c r="M22" s="77" t="s">
        <v>1662</v>
      </c>
      <c r="N22" s="311" t="s">
        <v>1425</v>
      </c>
      <c r="O22" s="414">
        <v>54315</v>
      </c>
      <c r="P22" s="77" t="s">
        <v>1463</v>
      </c>
      <c r="Q22" s="430" t="s">
        <v>1500</v>
      </c>
      <c r="R22" s="414">
        <v>55672</v>
      </c>
      <c r="S22" s="77" t="s">
        <v>1571</v>
      </c>
      <c r="T22" s="311" t="s">
        <v>1572</v>
      </c>
      <c r="U22" s="414">
        <v>57030</v>
      </c>
      <c r="V22" s="77" t="s">
        <v>835</v>
      </c>
      <c r="W22" s="430" t="s">
        <v>1846</v>
      </c>
      <c r="X22" s="414">
        <v>58387</v>
      </c>
      <c r="Y22" s="77" t="s">
        <v>1573</v>
      </c>
      <c r="Z22" s="311" t="s">
        <v>510</v>
      </c>
      <c r="AA22" s="414">
        <v>59745</v>
      </c>
      <c r="AB22" s="77" t="s">
        <v>2644</v>
      </c>
      <c r="AC22" s="430" t="s">
        <v>2645</v>
      </c>
      <c r="AD22" s="414">
        <v>61103</v>
      </c>
      <c r="AE22" s="77" t="s">
        <v>1790</v>
      </c>
      <c r="AF22" s="430" t="s">
        <v>1581</v>
      </c>
      <c r="AG22" s="414">
        <v>62460</v>
      </c>
      <c r="AH22" s="77" t="s">
        <v>1586</v>
      </c>
      <c r="AI22" s="430" t="s">
        <v>3225</v>
      </c>
    </row>
    <row r="23" spans="1:35" x14ac:dyDescent="0.25">
      <c r="A23" s="76">
        <f>IF('Basic Calculator'!$AE$17&lt;&gt;"",IF(VLOOKUP('Basic Calculator'!$AE$17,'Basic Calculator'!$AG$18:$AI$75,3,FALSE)=D23,1,0),0)</f>
        <v>0</v>
      </c>
      <c r="B23" s="405">
        <f>IF('Basic Calculator'!$AE$18&lt;&gt;"",IF('Basic Calculator'!$AE$18=E23,1,0),0)</f>
        <v>0</v>
      </c>
      <c r="C23" s="81">
        <f t="shared" si="0"/>
        <v>0</v>
      </c>
      <c r="D23" s="425" t="s">
        <v>294</v>
      </c>
      <c r="E23" s="425">
        <v>6</v>
      </c>
      <c r="F23" s="309">
        <v>52982</v>
      </c>
      <c r="G23" s="78" t="s">
        <v>2903</v>
      </c>
      <c r="H23" s="307" t="s">
        <v>1390</v>
      </c>
      <c r="I23" s="414">
        <v>54496</v>
      </c>
      <c r="J23" s="77" t="s">
        <v>4110</v>
      </c>
      <c r="K23" s="430" t="s">
        <v>1503</v>
      </c>
      <c r="L23" s="414">
        <v>56010</v>
      </c>
      <c r="M23" s="77" t="s">
        <v>1637</v>
      </c>
      <c r="N23" s="311" t="s">
        <v>1848</v>
      </c>
      <c r="O23" s="414">
        <v>57524</v>
      </c>
      <c r="P23" s="77" t="s">
        <v>990</v>
      </c>
      <c r="Q23" s="430" t="s">
        <v>2083</v>
      </c>
      <c r="R23" s="414">
        <v>59038</v>
      </c>
      <c r="S23" s="77" t="s">
        <v>1966</v>
      </c>
      <c r="T23" s="311" t="s">
        <v>2250</v>
      </c>
      <c r="U23" s="414">
        <v>60552</v>
      </c>
      <c r="V23" s="77" t="s">
        <v>200</v>
      </c>
      <c r="W23" s="430" t="s">
        <v>2072</v>
      </c>
      <c r="X23" s="414">
        <v>62066</v>
      </c>
      <c r="Y23" s="77" t="s">
        <v>1173</v>
      </c>
      <c r="Z23" s="311" t="s">
        <v>2051</v>
      </c>
      <c r="AA23" s="414">
        <v>63580</v>
      </c>
      <c r="AB23" s="77" t="s">
        <v>2926</v>
      </c>
      <c r="AC23" s="430" t="s">
        <v>2280</v>
      </c>
      <c r="AD23" s="414">
        <v>65094</v>
      </c>
      <c r="AE23" s="77" t="s">
        <v>323</v>
      </c>
      <c r="AF23" s="430" t="s">
        <v>4111</v>
      </c>
      <c r="AG23" s="414">
        <v>66608</v>
      </c>
      <c r="AH23" s="77" t="s">
        <v>1125</v>
      </c>
      <c r="AI23" s="430" t="s">
        <v>2822</v>
      </c>
    </row>
    <row r="24" spans="1:35" x14ac:dyDescent="0.25">
      <c r="A24" s="76">
        <f>IF('Basic Calculator'!$AE$17&lt;&gt;"",IF(VLOOKUP('Basic Calculator'!$AE$17,'Basic Calculator'!$AG$18:$AI$75,3,FALSE)=D24,1,0),0)</f>
        <v>0</v>
      </c>
      <c r="B24" s="405">
        <f>IF('Basic Calculator'!$AE$18&lt;&gt;"",IF('Basic Calculator'!$AE$18=E24,1,0),0)</f>
        <v>0</v>
      </c>
      <c r="C24" s="81">
        <f t="shared" si="0"/>
        <v>0</v>
      </c>
      <c r="D24" s="425" t="s">
        <v>294</v>
      </c>
      <c r="E24" s="425">
        <v>7</v>
      </c>
      <c r="F24" s="309">
        <v>57193</v>
      </c>
      <c r="G24" s="78" t="s">
        <v>2159</v>
      </c>
      <c r="H24" s="307" t="s">
        <v>2160</v>
      </c>
      <c r="I24" s="414">
        <v>58876</v>
      </c>
      <c r="J24" s="77" t="s">
        <v>777</v>
      </c>
      <c r="K24" s="430" t="s">
        <v>1728</v>
      </c>
      <c r="L24" s="414">
        <v>60558</v>
      </c>
      <c r="M24" s="77" t="s">
        <v>1295</v>
      </c>
      <c r="N24" s="311" t="s">
        <v>1296</v>
      </c>
      <c r="O24" s="414">
        <v>62240</v>
      </c>
      <c r="P24" s="77" t="s">
        <v>747</v>
      </c>
      <c r="Q24" s="430" t="s">
        <v>2492</v>
      </c>
      <c r="R24" s="414">
        <v>63922</v>
      </c>
      <c r="S24" s="77" t="s">
        <v>1384</v>
      </c>
      <c r="T24" s="311" t="s">
        <v>3048</v>
      </c>
      <c r="U24" s="414">
        <v>65605</v>
      </c>
      <c r="V24" s="77" t="s">
        <v>3498</v>
      </c>
      <c r="W24" s="430" t="s">
        <v>3616</v>
      </c>
      <c r="X24" s="414">
        <v>67287</v>
      </c>
      <c r="Y24" s="77" t="s">
        <v>1409</v>
      </c>
      <c r="Z24" s="311" t="s">
        <v>3247</v>
      </c>
      <c r="AA24" s="414">
        <v>68969</v>
      </c>
      <c r="AB24" s="77" t="s">
        <v>224</v>
      </c>
      <c r="AC24" s="430" t="s">
        <v>3414</v>
      </c>
      <c r="AD24" s="414">
        <v>70652</v>
      </c>
      <c r="AE24" s="77" t="s">
        <v>3177</v>
      </c>
      <c r="AF24" s="430" t="s">
        <v>2612</v>
      </c>
      <c r="AG24" s="414">
        <v>72334</v>
      </c>
      <c r="AH24" s="77" t="s">
        <v>2416</v>
      </c>
      <c r="AI24" s="430" t="s">
        <v>2612</v>
      </c>
    </row>
    <row r="25" spans="1:35" x14ac:dyDescent="0.25">
      <c r="A25" s="76">
        <f>IF('Basic Calculator'!$AE$17&lt;&gt;"",IF(VLOOKUP('Basic Calculator'!$AE$17,'Basic Calculator'!$AG$18:$AI$75,3,FALSE)=D25,1,0),0)</f>
        <v>0</v>
      </c>
      <c r="B25" s="405">
        <f>IF('Basic Calculator'!$AE$18&lt;&gt;"",IF('Basic Calculator'!$AE$18=E25,1,0),0)</f>
        <v>0</v>
      </c>
      <c r="C25" s="81">
        <f t="shared" si="0"/>
        <v>0</v>
      </c>
      <c r="D25" s="425" t="s">
        <v>294</v>
      </c>
      <c r="E25" s="425">
        <v>8</v>
      </c>
      <c r="F25" s="309">
        <v>59612</v>
      </c>
      <c r="G25" s="78" t="s">
        <v>1625</v>
      </c>
      <c r="H25" s="307" t="s">
        <v>1989</v>
      </c>
      <c r="I25" s="414">
        <v>61474</v>
      </c>
      <c r="J25" s="77" t="s">
        <v>325</v>
      </c>
      <c r="K25" s="430" t="s">
        <v>2872</v>
      </c>
      <c r="L25" s="414">
        <v>63337</v>
      </c>
      <c r="M25" s="77" t="s">
        <v>4112</v>
      </c>
      <c r="N25" s="311" t="s">
        <v>4113</v>
      </c>
      <c r="O25" s="414">
        <v>65200</v>
      </c>
      <c r="P25" s="77" t="s">
        <v>1809</v>
      </c>
      <c r="Q25" s="430" t="s">
        <v>2446</v>
      </c>
      <c r="R25" s="414">
        <v>67062</v>
      </c>
      <c r="S25" s="77" t="s">
        <v>2088</v>
      </c>
      <c r="T25" s="311" t="s">
        <v>3308</v>
      </c>
      <c r="U25" s="414">
        <v>68925</v>
      </c>
      <c r="V25" s="77" t="s">
        <v>1112</v>
      </c>
      <c r="W25" s="430" t="s">
        <v>3959</v>
      </c>
      <c r="X25" s="414">
        <v>70788</v>
      </c>
      <c r="Y25" s="77" t="s">
        <v>1209</v>
      </c>
      <c r="Z25" s="311" t="s">
        <v>2612</v>
      </c>
      <c r="AA25" s="414">
        <v>72650</v>
      </c>
      <c r="AB25" s="77" t="s">
        <v>4114</v>
      </c>
      <c r="AC25" s="430" t="s">
        <v>2612</v>
      </c>
      <c r="AD25" s="414">
        <v>74513</v>
      </c>
      <c r="AE25" s="77" t="s">
        <v>690</v>
      </c>
      <c r="AF25" s="430" t="s">
        <v>2612</v>
      </c>
      <c r="AG25" s="414">
        <v>76376</v>
      </c>
      <c r="AH25" s="77" t="s">
        <v>1824</v>
      </c>
      <c r="AI25" s="430" t="s">
        <v>2612</v>
      </c>
    </row>
    <row r="26" spans="1:35" x14ac:dyDescent="0.25">
      <c r="A26" s="76">
        <f>IF('Basic Calculator'!$AE$17&lt;&gt;"",IF(VLOOKUP('Basic Calculator'!$AE$17,'Basic Calculator'!$AG$18:$AI$75,3,FALSE)=D26,1,0),0)</f>
        <v>0</v>
      </c>
      <c r="B26" s="405">
        <f>IF('Basic Calculator'!$AE$18&lt;&gt;"",IF('Basic Calculator'!$AE$18=E26,1,0),0)</f>
        <v>0</v>
      </c>
      <c r="C26" s="81">
        <f t="shared" si="0"/>
        <v>0</v>
      </c>
      <c r="D26" s="425" t="s">
        <v>294</v>
      </c>
      <c r="E26" s="425">
        <v>9</v>
      </c>
      <c r="F26" s="309">
        <v>63784</v>
      </c>
      <c r="G26" s="78" t="s">
        <v>925</v>
      </c>
      <c r="H26" s="307" t="s">
        <v>2494</v>
      </c>
      <c r="I26" s="414">
        <v>65842</v>
      </c>
      <c r="J26" s="77" t="s">
        <v>1208</v>
      </c>
      <c r="K26" s="430" t="s">
        <v>2828</v>
      </c>
      <c r="L26" s="414">
        <v>67899</v>
      </c>
      <c r="M26" s="77" t="s">
        <v>3258</v>
      </c>
      <c r="N26" s="311" t="s">
        <v>1628</v>
      </c>
      <c r="O26" s="414">
        <v>69957</v>
      </c>
      <c r="P26" s="77" t="s">
        <v>2841</v>
      </c>
      <c r="Q26" s="430" t="s">
        <v>3442</v>
      </c>
      <c r="R26" s="414">
        <v>72014</v>
      </c>
      <c r="S26" s="77" t="s">
        <v>2676</v>
      </c>
      <c r="T26" s="311" t="s">
        <v>2612</v>
      </c>
      <c r="U26" s="414">
        <v>74072</v>
      </c>
      <c r="V26" s="77" t="s">
        <v>471</v>
      </c>
      <c r="W26" s="430" t="s">
        <v>2612</v>
      </c>
      <c r="X26" s="414">
        <v>76129</v>
      </c>
      <c r="Y26" s="77" t="s">
        <v>1157</v>
      </c>
      <c r="Z26" s="311" t="s">
        <v>2612</v>
      </c>
      <c r="AA26" s="414">
        <v>78187</v>
      </c>
      <c r="AB26" s="77" t="s">
        <v>3305</v>
      </c>
      <c r="AC26" s="430" t="s">
        <v>2612</v>
      </c>
      <c r="AD26" s="414">
        <v>80244</v>
      </c>
      <c r="AE26" s="77" t="s">
        <v>878</v>
      </c>
      <c r="AF26" s="430" t="s">
        <v>2612</v>
      </c>
      <c r="AG26" s="414">
        <v>82302</v>
      </c>
      <c r="AH26" s="77" t="s">
        <v>944</v>
      </c>
      <c r="AI26" s="430" t="s">
        <v>2612</v>
      </c>
    </row>
    <row r="27" spans="1:35" x14ac:dyDescent="0.25">
      <c r="A27" s="76">
        <f>IF('Basic Calculator'!$AE$17&lt;&gt;"",IF(VLOOKUP('Basic Calculator'!$AE$17,'Basic Calculator'!$AG$18:$AI$75,3,FALSE)=D27,1,0),0)</f>
        <v>0</v>
      </c>
      <c r="B27" s="405">
        <f>IF('Basic Calculator'!$AE$18&lt;&gt;"",IF('Basic Calculator'!$AE$18=E27,1,0),0)</f>
        <v>0</v>
      </c>
      <c r="C27" s="81">
        <f t="shared" si="0"/>
        <v>0</v>
      </c>
      <c r="D27" s="425" t="s">
        <v>294</v>
      </c>
      <c r="E27" s="425">
        <v>10</v>
      </c>
      <c r="F27" s="309">
        <v>70240</v>
      </c>
      <c r="G27" s="78" t="s">
        <v>457</v>
      </c>
      <c r="H27" s="307" t="s">
        <v>2612</v>
      </c>
      <c r="I27" s="414">
        <v>72506</v>
      </c>
      <c r="J27" s="77" t="s">
        <v>227</v>
      </c>
      <c r="K27" s="430" t="s">
        <v>2612</v>
      </c>
      <c r="L27" s="414">
        <v>74771</v>
      </c>
      <c r="M27" s="77" t="s">
        <v>3014</v>
      </c>
      <c r="N27" s="311" t="s">
        <v>2612</v>
      </c>
      <c r="O27" s="414">
        <v>77037</v>
      </c>
      <c r="P27" s="77" t="s">
        <v>2898</v>
      </c>
      <c r="Q27" s="430" t="s">
        <v>2612</v>
      </c>
      <c r="R27" s="414">
        <v>79302</v>
      </c>
      <c r="S27" s="77" t="s">
        <v>1434</v>
      </c>
      <c r="T27" s="311" t="s">
        <v>2612</v>
      </c>
      <c r="U27" s="414">
        <v>81568</v>
      </c>
      <c r="V27" s="77" t="s">
        <v>854</v>
      </c>
      <c r="W27" s="430" t="s">
        <v>2612</v>
      </c>
      <c r="X27" s="414">
        <v>83833</v>
      </c>
      <c r="Y27" s="77" t="s">
        <v>1537</v>
      </c>
      <c r="Z27" s="311" t="s">
        <v>2612</v>
      </c>
      <c r="AA27" s="414">
        <v>86099</v>
      </c>
      <c r="AB27" s="77" t="s">
        <v>2070</v>
      </c>
      <c r="AC27" s="430" t="s">
        <v>2612</v>
      </c>
      <c r="AD27" s="414">
        <v>88365</v>
      </c>
      <c r="AE27" s="77" t="s">
        <v>2770</v>
      </c>
      <c r="AF27" s="430" t="s">
        <v>2612</v>
      </c>
      <c r="AG27" s="414">
        <v>90630</v>
      </c>
      <c r="AH27" s="77" t="s">
        <v>2049</v>
      </c>
      <c r="AI27" s="430" t="s">
        <v>2612</v>
      </c>
    </row>
    <row r="28" spans="1:35" x14ac:dyDescent="0.25">
      <c r="A28" s="76">
        <f>IF('Basic Calculator'!$AE$17&lt;&gt;"",IF(VLOOKUP('Basic Calculator'!$AE$17,'Basic Calculator'!$AG$18:$AI$75,3,FALSE)=D28,1,0),0)</f>
        <v>0</v>
      </c>
      <c r="B28" s="405">
        <f>IF('Basic Calculator'!$AE$18&lt;&gt;"",IF('Basic Calculator'!$AE$18=E28,1,0),0)</f>
        <v>0</v>
      </c>
      <c r="C28" s="81">
        <f t="shared" si="0"/>
        <v>0</v>
      </c>
      <c r="D28" s="425" t="s">
        <v>294</v>
      </c>
      <c r="E28" s="425">
        <v>11</v>
      </c>
      <c r="F28" s="309">
        <v>74684</v>
      </c>
      <c r="G28" s="78" t="s">
        <v>1278</v>
      </c>
      <c r="H28" s="307" t="s">
        <v>2612</v>
      </c>
      <c r="I28" s="414">
        <v>77173</v>
      </c>
      <c r="J28" s="77" t="s">
        <v>1246</v>
      </c>
      <c r="K28" s="430" t="s">
        <v>2612</v>
      </c>
      <c r="L28" s="414">
        <v>79662</v>
      </c>
      <c r="M28" s="77" t="s">
        <v>3180</v>
      </c>
      <c r="N28" s="311" t="s">
        <v>2612</v>
      </c>
      <c r="O28" s="414">
        <v>82151</v>
      </c>
      <c r="P28" s="77" t="s">
        <v>292</v>
      </c>
      <c r="Q28" s="430" t="s">
        <v>2612</v>
      </c>
      <c r="R28" s="414">
        <v>84640</v>
      </c>
      <c r="S28" s="77" t="s">
        <v>1291</v>
      </c>
      <c r="T28" s="311" t="s">
        <v>2612</v>
      </c>
      <c r="U28" s="414">
        <v>87130</v>
      </c>
      <c r="V28" s="77" t="s">
        <v>1941</v>
      </c>
      <c r="W28" s="430" t="s">
        <v>2612</v>
      </c>
      <c r="X28" s="414">
        <v>89619</v>
      </c>
      <c r="Y28" s="77" t="s">
        <v>3555</v>
      </c>
      <c r="Z28" s="311" t="s">
        <v>2612</v>
      </c>
      <c r="AA28" s="414">
        <v>92108</v>
      </c>
      <c r="AB28" s="77" t="s">
        <v>2677</v>
      </c>
      <c r="AC28" s="430" t="s">
        <v>2612</v>
      </c>
      <c r="AD28" s="414">
        <v>94597</v>
      </c>
      <c r="AE28" s="77" t="s">
        <v>3039</v>
      </c>
      <c r="AF28" s="430" t="s">
        <v>2612</v>
      </c>
      <c r="AG28" s="414">
        <v>97086</v>
      </c>
      <c r="AH28" s="77" t="s">
        <v>2163</v>
      </c>
      <c r="AI28" s="430" t="s">
        <v>2612</v>
      </c>
    </row>
    <row r="29" spans="1:35" x14ac:dyDescent="0.25">
      <c r="A29" s="76">
        <f>IF('Basic Calculator'!$AE$17&lt;&gt;"",IF(VLOOKUP('Basic Calculator'!$AE$17,'Basic Calculator'!$AG$18:$AI$75,3,FALSE)=D29,1,0),0)</f>
        <v>0</v>
      </c>
      <c r="B29" s="405">
        <f>IF('Basic Calculator'!$AE$18&lt;&gt;"",IF('Basic Calculator'!$AE$18=E29,1,0),0)</f>
        <v>0</v>
      </c>
      <c r="C29" s="81">
        <f t="shared" si="0"/>
        <v>0</v>
      </c>
      <c r="D29" s="425" t="s">
        <v>294</v>
      </c>
      <c r="E29" s="425">
        <v>12</v>
      </c>
      <c r="F29" s="309">
        <v>89515</v>
      </c>
      <c r="G29" s="78" t="s">
        <v>809</v>
      </c>
      <c r="H29" s="307" t="s">
        <v>2612</v>
      </c>
      <c r="I29" s="414">
        <v>92499</v>
      </c>
      <c r="J29" s="77" t="s">
        <v>4115</v>
      </c>
      <c r="K29" s="430" t="s">
        <v>2612</v>
      </c>
      <c r="L29" s="414">
        <v>95482</v>
      </c>
      <c r="M29" s="77" t="s">
        <v>3637</v>
      </c>
      <c r="N29" s="311" t="s">
        <v>2612</v>
      </c>
      <c r="O29" s="414">
        <v>98466</v>
      </c>
      <c r="P29" s="77" t="s">
        <v>2733</v>
      </c>
      <c r="Q29" s="430" t="s">
        <v>2612</v>
      </c>
      <c r="R29" s="414">
        <v>101449</v>
      </c>
      <c r="S29" s="77" t="s">
        <v>2972</v>
      </c>
      <c r="T29" s="311" t="s">
        <v>2612</v>
      </c>
      <c r="U29" s="414">
        <v>104432</v>
      </c>
      <c r="V29" s="77" t="s">
        <v>2887</v>
      </c>
      <c r="W29" s="430" t="s">
        <v>2612</v>
      </c>
      <c r="X29" s="414">
        <v>107416</v>
      </c>
      <c r="Y29" s="77" t="s">
        <v>3320</v>
      </c>
      <c r="Z29" s="311" t="s">
        <v>3320</v>
      </c>
      <c r="AA29" s="414">
        <v>110399</v>
      </c>
      <c r="AB29" s="77" t="s">
        <v>3260</v>
      </c>
      <c r="AC29" s="430" t="s">
        <v>3260</v>
      </c>
      <c r="AD29" s="414">
        <v>113383</v>
      </c>
      <c r="AE29" s="77" t="s">
        <v>3619</v>
      </c>
      <c r="AF29" s="430" t="s">
        <v>3619</v>
      </c>
      <c r="AG29" s="414">
        <v>116366</v>
      </c>
      <c r="AH29" s="77" t="s">
        <v>3184</v>
      </c>
      <c r="AI29" s="430" t="s">
        <v>3184</v>
      </c>
    </row>
    <row r="30" spans="1:35" x14ac:dyDescent="0.25">
      <c r="A30" s="76">
        <f>IF('Basic Calculator'!$AE$17&lt;&gt;"",IF(VLOOKUP('Basic Calculator'!$AE$17,'Basic Calculator'!$AG$18:$AI$75,3,FALSE)=D30,1,0),0)</f>
        <v>0</v>
      </c>
      <c r="B30" s="405">
        <f>IF('Basic Calculator'!$AE$18&lt;&gt;"",IF('Basic Calculator'!$AE$18=E30,1,0),0)</f>
        <v>0</v>
      </c>
      <c r="C30" s="81">
        <f t="shared" si="0"/>
        <v>0</v>
      </c>
      <c r="D30" s="425" t="s">
        <v>294</v>
      </c>
      <c r="E30" s="425">
        <v>13</v>
      </c>
      <c r="F30" s="309">
        <v>106445</v>
      </c>
      <c r="G30" s="78" t="s">
        <v>3856</v>
      </c>
      <c r="H30" s="307" t="s">
        <v>3856</v>
      </c>
      <c r="I30" s="414">
        <v>109994</v>
      </c>
      <c r="J30" s="77" t="s">
        <v>4116</v>
      </c>
      <c r="K30" s="430" t="s">
        <v>4116</v>
      </c>
      <c r="L30" s="414">
        <v>113542</v>
      </c>
      <c r="M30" s="77" t="s">
        <v>4117</v>
      </c>
      <c r="N30" s="311" t="s">
        <v>4117</v>
      </c>
      <c r="O30" s="414">
        <v>117091</v>
      </c>
      <c r="P30" s="77" t="s">
        <v>4118</v>
      </c>
      <c r="Q30" s="430" t="s">
        <v>4118</v>
      </c>
      <c r="R30" s="414">
        <v>120640</v>
      </c>
      <c r="S30" s="77" t="s">
        <v>4119</v>
      </c>
      <c r="T30" s="311" t="s">
        <v>4119</v>
      </c>
      <c r="U30" s="414">
        <v>124188</v>
      </c>
      <c r="V30" s="77" t="s">
        <v>3341</v>
      </c>
      <c r="W30" s="430" t="s">
        <v>3341</v>
      </c>
      <c r="X30" s="414">
        <v>127737</v>
      </c>
      <c r="Y30" s="77" t="s">
        <v>4120</v>
      </c>
      <c r="Z30" s="311" t="s">
        <v>4120</v>
      </c>
      <c r="AA30" s="414">
        <v>131285</v>
      </c>
      <c r="AB30" s="77" t="s">
        <v>2350</v>
      </c>
      <c r="AC30" s="430" t="s">
        <v>2350</v>
      </c>
      <c r="AD30" s="414">
        <v>134834</v>
      </c>
      <c r="AE30" s="77" t="s">
        <v>4121</v>
      </c>
      <c r="AF30" s="430" t="s">
        <v>4121</v>
      </c>
      <c r="AG30" s="414">
        <v>138382</v>
      </c>
      <c r="AH30" s="77" t="s">
        <v>4122</v>
      </c>
      <c r="AI30" s="430" t="s">
        <v>4122</v>
      </c>
    </row>
    <row r="31" spans="1:35" x14ac:dyDescent="0.25">
      <c r="A31" s="76">
        <f>IF('Basic Calculator'!$AE$17&lt;&gt;"",IF(VLOOKUP('Basic Calculator'!$AE$17,'Basic Calculator'!$AG$18:$AI$75,3,FALSE)=D31,1,0),0)</f>
        <v>0</v>
      </c>
      <c r="B31" s="405">
        <f>IF('Basic Calculator'!$AE$18&lt;&gt;"",IF('Basic Calculator'!$AE$18=E31,1,0),0)</f>
        <v>0</v>
      </c>
      <c r="C31" s="81">
        <f t="shared" si="0"/>
        <v>0</v>
      </c>
      <c r="D31" s="425" t="s">
        <v>294</v>
      </c>
      <c r="E31" s="425">
        <v>14</v>
      </c>
      <c r="F31" s="309">
        <v>125786</v>
      </c>
      <c r="G31" s="78" t="s">
        <v>4123</v>
      </c>
      <c r="H31" s="307" t="s">
        <v>4123</v>
      </c>
      <c r="I31" s="414">
        <v>129979</v>
      </c>
      <c r="J31" s="77" t="s">
        <v>3983</v>
      </c>
      <c r="K31" s="430" t="s">
        <v>3983</v>
      </c>
      <c r="L31" s="414">
        <v>134173</v>
      </c>
      <c r="M31" s="77" t="s">
        <v>4124</v>
      </c>
      <c r="N31" s="311" t="s">
        <v>4124</v>
      </c>
      <c r="O31" s="414">
        <v>138366</v>
      </c>
      <c r="P31" s="77" t="s">
        <v>4125</v>
      </c>
      <c r="Q31" s="430" t="s">
        <v>4125</v>
      </c>
      <c r="R31" s="414">
        <v>142559</v>
      </c>
      <c r="S31" s="77" t="s">
        <v>4126</v>
      </c>
      <c r="T31" s="311" t="s">
        <v>4126</v>
      </c>
      <c r="U31" s="414">
        <v>146752</v>
      </c>
      <c r="V31" s="77" t="s">
        <v>3276</v>
      </c>
      <c r="W31" s="430" t="s">
        <v>3276</v>
      </c>
      <c r="X31" s="414">
        <v>150945</v>
      </c>
      <c r="Y31" s="77" t="s">
        <v>4127</v>
      </c>
      <c r="Z31" s="311" t="s">
        <v>4127</v>
      </c>
      <c r="AA31" s="414">
        <v>155138</v>
      </c>
      <c r="AB31" s="77" t="s">
        <v>3463</v>
      </c>
      <c r="AC31" s="430" t="s">
        <v>3463</v>
      </c>
      <c r="AD31" s="414">
        <v>159331</v>
      </c>
      <c r="AE31" s="77" t="s">
        <v>4128</v>
      </c>
      <c r="AF31" s="430" t="s">
        <v>4128</v>
      </c>
      <c r="AG31" s="414">
        <v>163524</v>
      </c>
      <c r="AH31" s="77" t="s">
        <v>4129</v>
      </c>
      <c r="AI31" s="430" t="s">
        <v>4129</v>
      </c>
    </row>
    <row r="32" spans="1:35" ht="15.75" thickBot="1" x14ac:dyDescent="0.3">
      <c r="A32" s="419">
        <f>IF('Basic Calculator'!$AE$17&lt;&gt;"",IF(VLOOKUP('Basic Calculator'!$AE$17,'Basic Calculator'!$AG$18:$AI$75,3,FALSE)=D32,1,0),0)</f>
        <v>0</v>
      </c>
      <c r="B32" s="420">
        <f>IF('Basic Calculator'!$AE$18&lt;&gt;"",IF('Basic Calculator'!$AE$18=E32,1,0),0)</f>
        <v>0</v>
      </c>
      <c r="C32" s="422">
        <f t="shared" si="0"/>
        <v>0</v>
      </c>
      <c r="D32" s="426" t="s">
        <v>294</v>
      </c>
      <c r="E32" s="426">
        <v>15</v>
      </c>
      <c r="F32" s="423">
        <v>147957</v>
      </c>
      <c r="G32" s="416" t="s">
        <v>4130</v>
      </c>
      <c r="H32" s="428" t="s">
        <v>4130</v>
      </c>
      <c r="I32" s="415">
        <v>152888</v>
      </c>
      <c r="J32" s="431" t="s">
        <v>4131</v>
      </c>
      <c r="K32" s="432" t="s">
        <v>4131</v>
      </c>
      <c r="L32" s="415">
        <v>157820</v>
      </c>
      <c r="M32" s="431" t="s">
        <v>4132</v>
      </c>
      <c r="N32" s="433" t="s">
        <v>4132</v>
      </c>
      <c r="O32" s="415">
        <v>162751</v>
      </c>
      <c r="P32" s="431" t="s">
        <v>4133</v>
      </c>
      <c r="Q32" s="432" t="s">
        <v>4133</v>
      </c>
      <c r="R32" s="415">
        <v>167683</v>
      </c>
      <c r="S32" s="431" t="s">
        <v>4134</v>
      </c>
      <c r="T32" s="433" t="s">
        <v>4134</v>
      </c>
      <c r="U32" s="415">
        <v>172614</v>
      </c>
      <c r="V32" s="431" t="s">
        <v>3131</v>
      </c>
      <c r="W32" s="432" t="s">
        <v>3131</v>
      </c>
      <c r="X32" s="415">
        <v>177546</v>
      </c>
      <c r="Y32" s="431" t="s">
        <v>4135</v>
      </c>
      <c r="Z32" s="433" t="s">
        <v>4135</v>
      </c>
      <c r="AA32" s="415">
        <v>182477</v>
      </c>
      <c r="AB32" s="431" t="s">
        <v>3465</v>
      </c>
      <c r="AC32" s="432" t="s">
        <v>3465</v>
      </c>
      <c r="AD32" s="415">
        <v>187408</v>
      </c>
      <c r="AE32" s="431" t="s">
        <v>4136</v>
      </c>
      <c r="AF32" s="432" t="s">
        <v>4136</v>
      </c>
      <c r="AG32" s="415">
        <v>191900</v>
      </c>
      <c r="AH32" s="431" t="s">
        <v>4104</v>
      </c>
      <c r="AI32" s="432" t="s">
        <v>4104</v>
      </c>
    </row>
    <row r="33" spans="1:35" x14ac:dyDescent="0.25">
      <c r="A33" s="82">
        <f>IF('Basic Calculator'!$AE$17&lt;&gt;"",IF(VLOOKUP('Basic Calculator'!$AE$17,'Basic Calculator'!$AG$18:$AI$75,3,FALSE)=D33,1,0),0)</f>
        <v>0</v>
      </c>
      <c r="B33" s="407">
        <f>IF('Basic Calculator'!$AE$18&lt;&gt;"",IF('Basic Calculator'!$AE$18=E33,1,0),0)</f>
        <v>0</v>
      </c>
      <c r="C33" s="83">
        <f t="shared" si="0"/>
        <v>0</v>
      </c>
      <c r="D33" s="434" t="s">
        <v>404</v>
      </c>
      <c r="E33" s="434">
        <v>1</v>
      </c>
      <c r="F33" s="308">
        <v>25954</v>
      </c>
      <c r="G33" s="84" t="s">
        <v>4137</v>
      </c>
      <c r="H33" s="400" t="s">
        <v>1313</v>
      </c>
      <c r="I33" s="413">
        <v>26826</v>
      </c>
      <c r="J33" s="85" t="s">
        <v>4138</v>
      </c>
      <c r="K33" s="429" t="s">
        <v>1263</v>
      </c>
      <c r="L33" s="413">
        <v>27687</v>
      </c>
      <c r="M33" s="85" t="s">
        <v>3949</v>
      </c>
      <c r="N33" s="310" t="s">
        <v>3087</v>
      </c>
      <c r="O33" s="413">
        <v>28548</v>
      </c>
      <c r="P33" s="85" t="s">
        <v>3270</v>
      </c>
      <c r="Q33" s="429" t="s">
        <v>1212</v>
      </c>
      <c r="R33" s="413">
        <v>29409</v>
      </c>
      <c r="S33" s="85" t="s">
        <v>4139</v>
      </c>
      <c r="T33" s="310" t="s">
        <v>1269</v>
      </c>
      <c r="U33" s="413">
        <v>29913</v>
      </c>
      <c r="V33" s="85" t="s">
        <v>4140</v>
      </c>
      <c r="W33" s="429" t="s">
        <v>2315</v>
      </c>
      <c r="X33" s="413">
        <v>30767</v>
      </c>
      <c r="Y33" s="85" t="s">
        <v>1457</v>
      </c>
      <c r="Z33" s="310" t="s">
        <v>937</v>
      </c>
      <c r="AA33" s="413">
        <v>31628</v>
      </c>
      <c r="AB33" s="85" t="s">
        <v>3789</v>
      </c>
      <c r="AC33" s="429" t="s">
        <v>564</v>
      </c>
      <c r="AD33" s="413">
        <v>31662</v>
      </c>
      <c r="AE33" s="85" t="s">
        <v>4141</v>
      </c>
      <c r="AF33" s="429" t="s">
        <v>189</v>
      </c>
      <c r="AG33" s="413">
        <v>32466</v>
      </c>
      <c r="AH33" s="85" t="s">
        <v>1815</v>
      </c>
      <c r="AI33" s="429" t="s">
        <v>1617</v>
      </c>
    </row>
    <row r="34" spans="1:35" x14ac:dyDescent="0.25">
      <c r="A34" s="76">
        <f>IF('Basic Calculator'!$AE$17&lt;&gt;"",IF(VLOOKUP('Basic Calculator'!$AE$17,'Basic Calculator'!$AG$18:$AI$75,3,FALSE)=D34,1,0),0)</f>
        <v>0</v>
      </c>
      <c r="B34" s="405">
        <f>IF('Basic Calculator'!$AE$18&lt;&gt;"",IF('Basic Calculator'!$AE$18=E34,1,0),0)</f>
        <v>0</v>
      </c>
      <c r="C34" s="81">
        <f t="shared" si="0"/>
        <v>0</v>
      </c>
      <c r="D34" s="425" t="s">
        <v>404</v>
      </c>
      <c r="E34" s="425">
        <v>2</v>
      </c>
      <c r="F34" s="309">
        <v>29184</v>
      </c>
      <c r="G34" s="78" t="s">
        <v>2164</v>
      </c>
      <c r="H34" s="307" t="s">
        <v>1864</v>
      </c>
      <c r="I34" s="414">
        <v>29878</v>
      </c>
      <c r="J34" s="77" t="s">
        <v>4142</v>
      </c>
      <c r="K34" s="430" t="s">
        <v>1854</v>
      </c>
      <c r="L34" s="414">
        <v>30845</v>
      </c>
      <c r="M34" s="77" t="s">
        <v>3293</v>
      </c>
      <c r="N34" s="311" t="s">
        <v>2021</v>
      </c>
      <c r="O34" s="414">
        <v>31662</v>
      </c>
      <c r="P34" s="77" t="s">
        <v>4141</v>
      </c>
      <c r="Q34" s="430" t="s">
        <v>189</v>
      </c>
      <c r="R34" s="414">
        <v>32020</v>
      </c>
      <c r="S34" s="77" t="s">
        <v>2802</v>
      </c>
      <c r="T34" s="311" t="s">
        <v>1415</v>
      </c>
      <c r="U34" s="414">
        <v>32962</v>
      </c>
      <c r="V34" s="77" t="s">
        <v>3928</v>
      </c>
      <c r="W34" s="430" t="s">
        <v>353</v>
      </c>
      <c r="X34" s="414">
        <v>33904</v>
      </c>
      <c r="Y34" s="77" t="s">
        <v>1758</v>
      </c>
      <c r="Z34" s="311" t="s">
        <v>1076</v>
      </c>
      <c r="AA34" s="414">
        <v>34846</v>
      </c>
      <c r="AB34" s="77" t="s">
        <v>906</v>
      </c>
      <c r="AC34" s="430" t="s">
        <v>1168</v>
      </c>
      <c r="AD34" s="414">
        <v>35788</v>
      </c>
      <c r="AE34" s="77" t="s">
        <v>4065</v>
      </c>
      <c r="AF34" s="430" t="s">
        <v>1465</v>
      </c>
      <c r="AG34" s="414">
        <v>36730</v>
      </c>
      <c r="AH34" s="77" t="s">
        <v>4143</v>
      </c>
      <c r="AI34" s="430" t="s">
        <v>1417</v>
      </c>
    </row>
    <row r="35" spans="1:35" x14ac:dyDescent="0.25">
      <c r="A35" s="76">
        <f>IF('Basic Calculator'!$AE$17&lt;&gt;"",IF(VLOOKUP('Basic Calculator'!$AE$17,'Basic Calculator'!$AG$18:$AI$75,3,FALSE)=D35,1,0),0)</f>
        <v>0</v>
      </c>
      <c r="B35" s="405">
        <f>IF('Basic Calculator'!$AE$18&lt;&gt;"",IF('Basic Calculator'!$AE$18=E35,1,0),0)</f>
        <v>0</v>
      </c>
      <c r="C35" s="81">
        <f t="shared" si="0"/>
        <v>0</v>
      </c>
      <c r="D35" s="425" t="s">
        <v>404</v>
      </c>
      <c r="E35" s="425">
        <v>3</v>
      </c>
      <c r="F35" s="309">
        <v>38212</v>
      </c>
      <c r="G35" s="78" t="s">
        <v>2980</v>
      </c>
      <c r="H35" s="307" t="s">
        <v>1563</v>
      </c>
      <c r="I35" s="414">
        <v>39273</v>
      </c>
      <c r="J35" s="77" t="s">
        <v>3965</v>
      </c>
      <c r="K35" s="430" t="s">
        <v>532</v>
      </c>
      <c r="L35" s="414">
        <v>40334</v>
      </c>
      <c r="M35" s="77" t="s">
        <v>3511</v>
      </c>
      <c r="N35" s="311" t="s">
        <v>1548</v>
      </c>
      <c r="O35" s="414">
        <v>41395</v>
      </c>
      <c r="P35" s="77" t="s">
        <v>923</v>
      </c>
      <c r="Q35" s="430" t="s">
        <v>380</v>
      </c>
      <c r="R35" s="414">
        <v>42457</v>
      </c>
      <c r="S35" s="77" t="s">
        <v>1606</v>
      </c>
      <c r="T35" s="311" t="s">
        <v>494</v>
      </c>
      <c r="U35" s="414">
        <v>43518</v>
      </c>
      <c r="V35" s="77" t="s">
        <v>1397</v>
      </c>
      <c r="W35" s="430" t="s">
        <v>1679</v>
      </c>
      <c r="X35" s="414">
        <v>44579</v>
      </c>
      <c r="Y35" s="77" t="s">
        <v>306</v>
      </c>
      <c r="Z35" s="311" t="s">
        <v>1510</v>
      </c>
      <c r="AA35" s="414">
        <v>45640</v>
      </c>
      <c r="AB35" s="77" t="s">
        <v>454</v>
      </c>
      <c r="AC35" s="430" t="s">
        <v>455</v>
      </c>
      <c r="AD35" s="414">
        <v>46702</v>
      </c>
      <c r="AE35" s="77" t="s">
        <v>468</v>
      </c>
      <c r="AF35" s="430" t="s">
        <v>469</v>
      </c>
      <c r="AG35" s="414">
        <v>47763</v>
      </c>
      <c r="AH35" s="77" t="s">
        <v>1330</v>
      </c>
      <c r="AI35" s="430" t="s">
        <v>1331</v>
      </c>
    </row>
    <row r="36" spans="1:35" x14ac:dyDescent="0.25">
      <c r="A36" s="76">
        <f>IF('Basic Calculator'!$AE$17&lt;&gt;"",IF(VLOOKUP('Basic Calculator'!$AE$17,'Basic Calculator'!$AG$18:$AI$75,3,FALSE)=D36,1,0),0)</f>
        <v>0</v>
      </c>
      <c r="B36" s="405">
        <f>IF('Basic Calculator'!$AE$18&lt;&gt;"",IF('Basic Calculator'!$AE$18=E36,1,0),0)</f>
        <v>0</v>
      </c>
      <c r="C36" s="81">
        <f t="shared" si="0"/>
        <v>0</v>
      </c>
      <c r="D36" s="425" t="s">
        <v>404</v>
      </c>
      <c r="E36" s="425">
        <v>4</v>
      </c>
      <c r="F36" s="309">
        <v>42892</v>
      </c>
      <c r="G36" s="78" t="s">
        <v>1711</v>
      </c>
      <c r="H36" s="307" t="s">
        <v>1654</v>
      </c>
      <c r="I36" s="414">
        <v>44083</v>
      </c>
      <c r="J36" s="77" t="s">
        <v>1641</v>
      </c>
      <c r="K36" s="430" t="s">
        <v>707</v>
      </c>
      <c r="L36" s="414">
        <v>45275</v>
      </c>
      <c r="M36" s="77" t="s">
        <v>1214</v>
      </c>
      <c r="N36" s="311" t="s">
        <v>708</v>
      </c>
      <c r="O36" s="414">
        <v>46466</v>
      </c>
      <c r="P36" s="77" t="s">
        <v>555</v>
      </c>
      <c r="Q36" s="430" t="s">
        <v>556</v>
      </c>
      <c r="R36" s="414">
        <v>47657</v>
      </c>
      <c r="S36" s="77" t="s">
        <v>2388</v>
      </c>
      <c r="T36" s="311" t="s">
        <v>897</v>
      </c>
      <c r="U36" s="414">
        <v>48848</v>
      </c>
      <c r="V36" s="77" t="s">
        <v>2996</v>
      </c>
      <c r="W36" s="430" t="s">
        <v>2997</v>
      </c>
      <c r="X36" s="414">
        <v>50039</v>
      </c>
      <c r="Y36" s="77" t="s">
        <v>2451</v>
      </c>
      <c r="Z36" s="311" t="s">
        <v>2452</v>
      </c>
      <c r="AA36" s="414">
        <v>51230</v>
      </c>
      <c r="AB36" s="77" t="s">
        <v>867</v>
      </c>
      <c r="AC36" s="430" t="s">
        <v>868</v>
      </c>
      <c r="AD36" s="414">
        <v>52421</v>
      </c>
      <c r="AE36" s="77" t="s">
        <v>4144</v>
      </c>
      <c r="AF36" s="430" t="s">
        <v>1019</v>
      </c>
      <c r="AG36" s="414">
        <v>53612</v>
      </c>
      <c r="AH36" s="77" t="s">
        <v>942</v>
      </c>
      <c r="AI36" s="430" t="s">
        <v>943</v>
      </c>
    </row>
    <row r="37" spans="1:35" x14ac:dyDescent="0.25">
      <c r="A37" s="76">
        <f>IF('Basic Calculator'!$AE$17&lt;&gt;"",IF(VLOOKUP('Basic Calculator'!$AE$17,'Basic Calculator'!$AG$18:$AI$75,3,FALSE)=D37,1,0),0)</f>
        <v>0</v>
      </c>
      <c r="B37" s="405">
        <f>IF('Basic Calculator'!$AE$18&lt;&gt;"",IF('Basic Calculator'!$AE$18=E37,1,0),0)</f>
        <v>0</v>
      </c>
      <c r="C37" s="81">
        <f t="shared" si="0"/>
        <v>0</v>
      </c>
      <c r="D37" s="425" t="s">
        <v>404</v>
      </c>
      <c r="E37" s="425">
        <v>5</v>
      </c>
      <c r="F37" s="309">
        <v>49322</v>
      </c>
      <c r="G37" s="78" t="s">
        <v>1081</v>
      </c>
      <c r="H37" s="307" t="s">
        <v>1082</v>
      </c>
      <c r="I37" s="414">
        <v>50655</v>
      </c>
      <c r="J37" s="77" t="s">
        <v>3499</v>
      </c>
      <c r="K37" s="430" t="s">
        <v>3073</v>
      </c>
      <c r="L37" s="414">
        <v>51988</v>
      </c>
      <c r="M37" s="77" t="s">
        <v>3847</v>
      </c>
      <c r="N37" s="311" t="s">
        <v>853</v>
      </c>
      <c r="O37" s="414">
        <v>53321</v>
      </c>
      <c r="P37" s="77" t="s">
        <v>1833</v>
      </c>
      <c r="Q37" s="430" t="s">
        <v>715</v>
      </c>
      <c r="R37" s="414">
        <v>54654</v>
      </c>
      <c r="S37" s="77" t="s">
        <v>1379</v>
      </c>
      <c r="T37" s="311" t="s">
        <v>1247</v>
      </c>
      <c r="U37" s="414">
        <v>55986</v>
      </c>
      <c r="V37" s="77" t="s">
        <v>3026</v>
      </c>
      <c r="W37" s="430" t="s">
        <v>1035</v>
      </c>
      <c r="X37" s="414">
        <v>57319</v>
      </c>
      <c r="Y37" s="77" t="s">
        <v>3193</v>
      </c>
      <c r="Z37" s="311" t="s">
        <v>3194</v>
      </c>
      <c r="AA37" s="414">
        <v>58652</v>
      </c>
      <c r="AB37" s="77" t="s">
        <v>837</v>
      </c>
      <c r="AC37" s="430" t="s">
        <v>1942</v>
      </c>
      <c r="AD37" s="414">
        <v>59985</v>
      </c>
      <c r="AE37" s="77" t="s">
        <v>884</v>
      </c>
      <c r="AF37" s="430" t="s">
        <v>2632</v>
      </c>
      <c r="AG37" s="414">
        <v>61318</v>
      </c>
      <c r="AH37" s="77" t="s">
        <v>638</v>
      </c>
      <c r="AI37" s="430" t="s">
        <v>1837</v>
      </c>
    </row>
    <row r="38" spans="1:35" x14ac:dyDescent="0.25">
      <c r="A38" s="76">
        <f>IF('Basic Calculator'!$AE$17&lt;&gt;"",IF(VLOOKUP('Basic Calculator'!$AE$17,'Basic Calculator'!$AG$18:$AI$75,3,FALSE)=D38,1,0),0)</f>
        <v>0</v>
      </c>
      <c r="B38" s="405">
        <f>IF('Basic Calculator'!$AE$18&lt;&gt;"",IF('Basic Calculator'!$AE$18=E38,1,0),0)</f>
        <v>0</v>
      </c>
      <c r="C38" s="81">
        <f t="shared" si="0"/>
        <v>0</v>
      </c>
      <c r="D38" s="425" t="s">
        <v>404</v>
      </c>
      <c r="E38" s="425">
        <v>6</v>
      </c>
      <c r="F38" s="309">
        <v>52013</v>
      </c>
      <c r="G38" s="78" t="s">
        <v>424</v>
      </c>
      <c r="H38" s="307" t="s">
        <v>1048</v>
      </c>
      <c r="I38" s="414">
        <v>53499</v>
      </c>
      <c r="J38" s="77" t="s">
        <v>877</v>
      </c>
      <c r="K38" s="430" t="s">
        <v>878</v>
      </c>
      <c r="L38" s="414">
        <v>54985</v>
      </c>
      <c r="M38" s="77" t="s">
        <v>265</v>
      </c>
      <c r="N38" s="311" t="s">
        <v>266</v>
      </c>
      <c r="O38" s="414">
        <v>56472</v>
      </c>
      <c r="P38" s="77" t="s">
        <v>1576</v>
      </c>
      <c r="Q38" s="430" t="s">
        <v>2153</v>
      </c>
      <c r="R38" s="414">
        <v>57958</v>
      </c>
      <c r="S38" s="77" t="s">
        <v>864</v>
      </c>
      <c r="T38" s="311" t="s">
        <v>865</v>
      </c>
      <c r="U38" s="414">
        <v>59444</v>
      </c>
      <c r="V38" s="77" t="s">
        <v>3664</v>
      </c>
      <c r="W38" s="430" t="s">
        <v>2268</v>
      </c>
      <c r="X38" s="414">
        <v>60930</v>
      </c>
      <c r="Y38" s="77" t="s">
        <v>4145</v>
      </c>
      <c r="Z38" s="311" t="s">
        <v>4146</v>
      </c>
      <c r="AA38" s="414">
        <v>62417</v>
      </c>
      <c r="AB38" s="77" t="s">
        <v>1377</v>
      </c>
      <c r="AC38" s="430" t="s">
        <v>1054</v>
      </c>
      <c r="AD38" s="414">
        <v>63903</v>
      </c>
      <c r="AE38" s="77" t="s">
        <v>594</v>
      </c>
      <c r="AF38" s="430" t="s">
        <v>3918</v>
      </c>
      <c r="AG38" s="414">
        <v>65389</v>
      </c>
      <c r="AH38" s="77" t="s">
        <v>2905</v>
      </c>
      <c r="AI38" s="430" t="s">
        <v>3155</v>
      </c>
    </row>
    <row r="39" spans="1:35" x14ac:dyDescent="0.25">
      <c r="A39" s="76">
        <f>IF('Basic Calculator'!$AE$17&lt;&gt;"",IF(VLOOKUP('Basic Calculator'!$AE$17,'Basic Calculator'!$AG$18:$AI$75,3,FALSE)=D39,1,0),0)</f>
        <v>0</v>
      </c>
      <c r="B39" s="405">
        <f>IF('Basic Calculator'!$AE$18&lt;&gt;"",IF('Basic Calculator'!$AE$18=E39,1,0),0)</f>
        <v>0</v>
      </c>
      <c r="C39" s="81">
        <f t="shared" si="0"/>
        <v>0</v>
      </c>
      <c r="D39" s="425" t="s">
        <v>404</v>
      </c>
      <c r="E39" s="425">
        <v>7</v>
      </c>
      <c r="F39" s="309">
        <v>56147</v>
      </c>
      <c r="G39" s="78" t="s">
        <v>4108</v>
      </c>
      <c r="H39" s="307" t="s">
        <v>1100</v>
      </c>
      <c r="I39" s="414">
        <v>57798</v>
      </c>
      <c r="J39" s="77" t="s">
        <v>428</v>
      </c>
      <c r="K39" s="430" t="s">
        <v>3074</v>
      </c>
      <c r="L39" s="414">
        <v>59450</v>
      </c>
      <c r="M39" s="77" t="s">
        <v>1068</v>
      </c>
      <c r="N39" s="311" t="s">
        <v>2263</v>
      </c>
      <c r="O39" s="414">
        <v>61101</v>
      </c>
      <c r="P39" s="77" t="s">
        <v>1790</v>
      </c>
      <c r="Q39" s="430" t="s">
        <v>1581</v>
      </c>
      <c r="R39" s="414">
        <v>62753</v>
      </c>
      <c r="S39" s="77" t="s">
        <v>2208</v>
      </c>
      <c r="T39" s="311" t="s">
        <v>3099</v>
      </c>
      <c r="U39" s="414">
        <v>64405</v>
      </c>
      <c r="V39" s="77" t="s">
        <v>969</v>
      </c>
      <c r="W39" s="430" t="s">
        <v>2964</v>
      </c>
      <c r="X39" s="414">
        <v>66056</v>
      </c>
      <c r="Y39" s="77" t="s">
        <v>2943</v>
      </c>
      <c r="Z39" s="311" t="s">
        <v>2865</v>
      </c>
      <c r="AA39" s="414">
        <v>67708</v>
      </c>
      <c r="AB39" s="77" t="s">
        <v>2145</v>
      </c>
      <c r="AC39" s="430" t="s">
        <v>2863</v>
      </c>
      <c r="AD39" s="414">
        <v>69359</v>
      </c>
      <c r="AE39" s="77" t="s">
        <v>4147</v>
      </c>
      <c r="AF39" s="430" t="s">
        <v>2754</v>
      </c>
      <c r="AG39" s="414">
        <v>71011</v>
      </c>
      <c r="AH39" s="77" t="s">
        <v>4148</v>
      </c>
      <c r="AI39" s="430" t="s">
        <v>2754</v>
      </c>
    </row>
    <row r="40" spans="1:35" x14ac:dyDescent="0.25">
      <c r="A40" s="76">
        <f>IF('Basic Calculator'!$AE$17&lt;&gt;"",IF(VLOOKUP('Basic Calculator'!$AE$17,'Basic Calculator'!$AG$18:$AI$75,3,FALSE)=D40,1,0),0)</f>
        <v>0</v>
      </c>
      <c r="B40" s="405">
        <f>IF('Basic Calculator'!$AE$18&lt;&gt;"",IF('Basic Calculator'!$AE$18=E40,1,0),0)</f>
        <v>0</v>
      </c>
      <c r="C40" s="81">
        <f t="shared" si="0"/>
        <v>0</v>
      </c>
      <c r="D40" s="425" t="s">
        <v>404</v>
      </c>
      <c r="E40" s="425">
        <v>8</v>
      </c>
      <c r="F40" s="309">
        <v>58521</v>
      </c>
      <c r="G40" s="78" t="s">
        <v>663</v>
      </c>
      <c r="H40" s="307" t="s">
        <v>1053</v>
      </c>
      <c r="I40" s="414">
        <v>60350</v>
      </c>
      <c r="J40" s="77" t="s">
        <v>1241</v>
      </c>
      <c r="K40" s="430" t="s">
        <v>2735</v>
      </c>
      <c r="L40" s="414">
        <v>62178</v>
      </c>
      <c r="M40" s="77" t="s">
        <v>321</v>
      </c>
      <c r="N40" s="311" t="s">
        <v>3441</v>
      </c>
      <c r="O40" s="414">
        <v>64007</v>
      </c>
      <c r="P40" s="77" t="s">
        <v>4149</v>
      </c>
      <c r="Q40" s="430" t="s">
        <v>1963</v>
      </c>
      <c r="R40" s="414">
        <v>65835</v>
      </c>
      <c r="S40" s="77" t="s">
        <v>1208</v>
      </c>
      <c r="T40" s="311" t="s">
        <v>2828</v>
      </c>
      <c r="U40" s="414">
        <v>67664</v>
      </c>
      <c r="V40" s="77" t="s">
        <v>596</v>
      </c>
      <c r="W40" s="430" t="s">
        <v>3172</v>
      </c>
      <c r="X40" s="414">
        <v>69492</v>
      </c>
      <c r="Y40" s="77" t="s">
        <v>444</v>
      </c>
      <c r="Z40" s="311" t="s">
        <v>2754</v>
      </c>
      <c r="AA40" s="414">
        <v>71321</v>
      </c>
      <c r="AB40" s="77" t="s">
        <v>1851</v>
      </c>
      <c r="AC40" s="430" t="s">
        <v>2754</v>
      </c>
      <c r="AD40" s="414">
        <v>73150</v>
      </c>
      <c r="AE40" s="77" t="s">
        <v>395</v>
      </c>
      <c r="AF40" s="430" t="s">
        <v>2754</v>
      </c>
      <c r="AG40" s="414">
        <v>74978</v>
      </c>
      <c r="AH40" s="77" t="s">
        <v>2042</v>
      </c>
      <c r="AI40" s="430" t="s">
        <v>2754</v>
      </c>
    </row>
    <row r="41" spans="1:35" x14ac:dyDescent="0.25">
      <c r="A41" s="76">
        <f>IF('Basic Calculator'!$AE$17&lt;&gt;"",IF(VLOOKUP('Basic Calculator'!$AE$17,'Basic Calculator'!$AG$18:$AI$75,3,FALSE)=D41,1,0),0)</f>
        <v>0</v>
      </c>
      <c r="B41" s="405">
        <f>IF('Basic Calculator'!$AE$18&lt;&gt;"",IF('Basic Calculator'!$AE$18=E41,1,0),0)</f>
        <v>0</v>
      </c>
      <c r="C41" s="81">
        <f t="shared" si="0"/>
        <v>0</v>
      </c>
      <c r="D41" s="425" t="s">
        <v>404</v>
      </c>
      <c r="E41" s="425">
        <v>9</v>
      </c>
      <c r="F41" s="309">
        <v>62617</v>
      </c>
      <c r="G41" s="78" t="s">
        <v>1286</v>
      </c>
      <c r="H41" s="307" t="s">
        <v>1852</v>
      </c>
      <c r="I41" s="414">
        <v>64637</v>
      </c>
      <c r="J41" s="77" t="s">
        <v>1856</v>
      </c>
      <c r="K41" s="430" t="s">
        <v>3575</v>
      </c>
      <c r="L41" s="414">
        <v>66657</v>
      </c>
      <c r="M41" s="77" t="s">
        <v>453</v>
      </c>
      <c r="N41" s="311" t="s">
        <v>2726</v>
      </c>
      <c r="O41" s="414">
        <v>68677</v>
      </c>
      <c r="P41" s="77" t="s">
        <v>2065</v>
      </c>
      <c r="Q41" s="430" t="s">
        <v>3445</v>
      </c>
      <c r="R41" s="414">
        <v>70697</v>
      </c>
      <c r="S41" s="77" t="s">
        <v>946</v>
      </c>
      <c r="T41" s="311" t="s">
        <v>2754</v>
      </c>
      <c r="U41" s="414">
        <v>72716</v>
      </c>
      <c r="V41" s="77" t="s">
        <v>3021</v>
      </c>
      <c r="W41" s="430" t="s">
        <v>2754</v>
      </c>
      <c r="X41" s="414">
        <v>74736</v>
      </c>
      <c r="Y41" s="77" t="s">
        <v>1044</v>
      </c>
      <c r="Z41" s="311" t="s">
        <v>2754</v>
      </c>
      <c r="AA41" s="414">
        <v>76756</v>
      </c>
      <c r="AB41" s="77" t="s">
        <v>1018</v>
      </c>
      <c r="AC41" s="430" t="s">
        <v>2754</v>
      </c>
      <c r="AD41" s="414">
        <v>78776</v>
      </c>
      <c r="AE41" s="77" t="s">
        <v>2096</v>
      </c>
      <c r="AF41" s="430" t="s">
        <v>2754</v>
      </c>
      <c r="AG41" s="414">
        <v>80796</v>
      </c>
      <c r="AH41" s="77" t="s">
        <v>4150</v>
      </c>
      <c r="AI41" s="430" t="s">
        <v>2754</v>
      </c>
    </row>
    <row r="42" spans="1:35" x14ac:dyDescent="0.25">
      <c r="A42" s="76">
        <f>IF('Basic Calculator'!$AE$17&lt;&gt;"",IF(VLOOKUP('Basic Calculator'!$AE$17,'Basic Calculator'!$AG$18:$AI$75,3,FALSE)=D42,1,0),0)</f>
        <v>0</v>
      </c>
      <c r="B42" s="405">
        <f>IF('Basic Calculator'!$AE$18&lt;&gt;"",IF('Basic Calculator'!$AE$18=E42,1,0),0)</f>
        <v>0</v>
      </c>
      <c r="C42" s="81">
        <f t="shared" si="0"/>
        <v>0</v>
      </c>
      <c r="D42" s="425" t="s">
        <v>404</v>
      </c>
      <c r="E42" s="425">
        <v>10</v>
      </c>
      <c r="F42" s="309">
        <v>68955</v>
      </c>
      <c r="G42" s="78" t="s">
        <v>2147</v>
      </c>
      <c r="H42" s="307" t="s">
        <v>2754</v>
      </c>
      <c r="I42" s="414">
        <v>71179</v>
      </c>
      <c r="J42" s="77" t="s">
        <v>333</v>
      </c>
      <c r="K42" s="430" t="s">
        <v>2754</v>
      </c>
      <c r="L42" s="414">
        <v>73403</v>
      </c>
      <c r="M42" s="77" t="s">
        <v>3337</v>
      </c>
      <c r="N42" s="311" t="s">
        <v>2754</v>
      </c>
      <c r="O42" s="414">
        <v>75628</v>
      </c>
      <c r="P42" s="77" t="s">
        <v>1569</v>
      </c>
      <c r="Q42" s="430" t="s">
        <v>2754</v>
      </c>
      <c r="R42" s="414">
        <v>77852</v>
      </c>
      <c r="S42" s="77" t="s">
        <v>3488</v>
      </c>
      <c r="T42" s="311" t="s">
        <v>2754</v>
      </c>
      <c r="U42" s="414">
        <v>80076</v>
      </c>
      <c r="V42" s="77" t="s">
        <v>264</v>
      </c>
      <c r="W42" s="430" t="s">
        <v>2754</v>
      </c>
      <c r="X42" s="414">
        <v>82300</v>
      </c>
      <c r="Y42" s="77" t="s">
        <v>2392</v>
      </c>
      <c r="Z42" s="311" t="s">
        <v>2754</v>
      </c>
      <c r="AA42" s="414">
        <v>84524</v>
      </c>
      <c r="AB42" s="77" t="s">
        <v>1281</v>
      </c>
      <c r="AC42" s="430" t="s">
        <v>2754</v>
      </c>
      <c r="AD42" s="414">
        <v>86748</v>
      </c>
      <c r="AE42" s="77" t="s">
        <v>247</v>
      </c>
      <c r="AF42" s="430" t="s">
        <v>2754</v>
      </c>
      <c r="AG42" s="414">
        <v>88972</v>
      </c>
      <c r="AH42" s="77" t="s">
        <v>1768</v>
      </c>
      <c r="AI42" s="430" t="s">
        <v>2754</v>
      </c>
    </row>
    <row r="43" spans="1:35" x14ac:dyDescent="0.25">
      <c r="A43" s="76">
        <f>IF('Basic Calculator'!$AE$17&lt;&gt;"",IF(VLOOKUP('Basic Calculator'!$AE$17,'Basic Calculator'!$AG$18:$AI$75,3,FALSE)=D43,1,0),0)</f>
        <v>0</v>
      </c>
      <c r="B43" s="405">
        <f>IF('Basic Calculator'!$AE$18&lt;&gt;"",IF('Basic Calculator'!$AE$18=E43,1,0),0)</f>
        <v>0</v>
      </c>
      <c r="C43" s="81">
        <f t="shared" si="0"/>
        <v>0</v>
      </c>
      <c r="D43" s="425" t="s">
        <v>404</v>
      </c>
      <c r="E43" s="425">
        <v>11</v>
      </c>
      <c r="F43" s="309">
        <v>73317</v>
      </c>
      <c r="G43" s="78" t="s">
        <v>4151</v>
      </c>
      <c r="H43" s="307" t="s">
        <v>2754</v>
      </c>
      <c r="I43" s="414">
        <v>75761</v>
      </c>
      <c r="J43" s="77" t="s">
        <v>4152</v>
      </c>
      <c r="K43" s="430" t="s">
        <v>2754</v>
      </c>
      <c r="L43" s="414">
        <v>78205</v>
      </c>
      <c r="M43" s="77" t="s">
        <v>399</v>
      </c>
      <c r="N43" s="311" t="s">
        <v>2754</v>
      </c>
      <c r="O43" s="414">
        <v>80648</v>
      </c>
      <c r="P43" s="77" t="s">
        <v>4153</v>
      </c>
      <c r="Q43" s="430" t="s">
        <v>2754</v>
      </c>
      <c r="R43" s="414">
        <v>83092</v>
      </c>
      <c r="S43" s="77" t="s">
        <v>275</v>
      </c>
      <c r="T43" s="311" t="s">
        <v>2754</v>
      </c>
      <c r="U43" s="414">
        <v>85535</v>
      </c>
      <c r="V43" s="77" t="s">
        <v>718</v>
      </c>
      <c r="W43" s="430" t="s">
        <v>2754</v>
      </c>
      <c r="X43" s="414">
        <v>87979</v>
      </c>
      <c r="Y43" s="77" t="s">
        <v>3153</v>
      </c>
      <c r="Z43" s="311" t="s">
        <v>2754</v>
      </c>
      <c r="AA43" s="414">
        <v>90423</v>
      </c>
      <c r="AB43" s="77" t="s">
        <v>2219</v>
      </c>
      <c r="AC43" s="430" t="s">
        <v>2754</v>
      </c>
      <c r="AD43" s="414">
        <v>92866</v>
      </c>
      <c r="AE43" s="77" t="s">
        <v>3890</v>
      </c>
      <c r="AF43" s="430" t="s">
        <v>2754</v>
      </c>
      <c r="AG43" s="414">
        <v>95310</v>
      </c>
      <c r="AH43" s="77" t="s">
        <v>4154</v>
      </c>
      <c r="AI43" s="430" t="s">
        <v>2754</v>
      </c>
    </row>
    <row r="44" spans="1:35" x14ac:dyDescent="0.25">
      <c r="A44" s="76">
        <f>IF('Basic Calculator'!$AE$17&lt;&gt;"",IF(VLOOKUP('Basic Calculator'!$AE$17,'Basic Calculator'!$AG$18:$AI$75,3,FALSE)=D44,1,0),0)</f>
        <v>0</v>
      </c>
      <c r="B44" s="405">
        <f>IF('Basic Calculator'!$AE$18&lt;&gt;"",IF('Basic Calculator'!$AE$18=E44,1,0),0)</f>
        <v>0</v>
      </c>
      <c r="C44" s="81">
        <f t="shared" si="0"/>
        <v>0</v>
      </c>
      <c r="D44" s="425" t="s">
        <v>404</v>
      </c>
      <c r="E44" s="425">
        <v>12</v>
      </c>
      <c r="F44" s="309">
        <v>87878</v>
      </c>
      <c r="G44" s="78" t="s">
        <v>4155</v>
      </c>
      <c r="H44" s="307" t="s">
        <v>2754</v>
      </c>
      <c r="I44" s="414">
        <v>90806</v>
      </c>
      <c r="J44" s="77" t="s">
        <v>4027</v>
      </c>
      <c r="K44" s="430" t="s">
        <v>2754</v>
      </c>
      <c r="L44" s="414">
        <v>93735</v>
      </c>
      <c r="M44" s="77" t="s">
        <v>2321</v>
      </c>
      <c r="N44" s="311" t="s">
        <v>2754</v>
      </c>
      <c r="O44" s="414">
        <v>96664</v>
      </c>
      <c r="P44" s="77" t="s">
        <v>2044</v>
      </c>
      <c r="Q44" s="430" t="s">
        <v>2754</v>
      </c>
      <c r="R44" s="414">
        <v>99593</v>
      </c>
      <c r="S44" s="77" t="s">
        <v>2913</v>
      </c>
      <c r="T44" s="311" t="s">
        <v>2754</v>
      </c>
      <c r="U44" s="414">
        <v>102522</v>
      </c>
      <c r="V44" s="77" t="s">
        <v>4156</v>
      </c>
      <c r="W44" s="430" t="s">
        <v>2754</v>
      </c>
      <c r="X44" s="414">
        <v>105451</v>
      </c>
      <c r="Y44" s="77" t="s">
        <v>3599</v>
      </c>
      <c r="Z44" s="311" t="s">
        <v>3599</v>
      </c>
      <c r="AA44" s="414">
        <v>108379</v>
      </c>
      <c r="AB44" s="77" t="s">
        <v>4079</v>
      </c>
      <c r="AC44" s="430" t="s">
        <v>4079</v>
      </c>
      <c r="AD44" s="414">
        <v>111308</v>
      </c>
      <c r="AE44" s="77" t="s">
        <v>4157</v>
      </c>
      <c r="AF44" s="430" t="s">
        <v>4157</v>
      </c>
      <c r="AG44" s="414">
        <v>114237</v>
      </c>
      <c r="AH44" s="77" t="s">
        <v>4158</v>
      </c>
      <c r="AI44" s="430" t="s">
        <v>4158</v>
      </c>
    </row>
    <row r="45" spans="1:35" x14ac:dyDescent="0.25">
      <c r="A45" s="76">
        <f>IF('Basic Calculator'!$AE$17&lt;&gt;"",IF(VLOOKUP('Basic Calculator'!$AE$17,'Basic Calculator'!$AG$18:$AI$75,3,FALSE)=D45,1,0),0)</f>
        <v>0</v>
      </c>
      <c r="B45" s="405">
        <f>IF('Basic Calculator'!$AE$18&lt;&gt;"",IF('Basic Calculator'!$AE$18=E45,1,0),0)</f>
        <v>0</v>
      </c>
      <c r="C45" s="81">
        <f t="shared" si="0"/>
        <v>0</v>
      </c>
      <c r="D45" s="425" t="s">
        <v>404</v>
      </c>
      <c r="E45" s="425">
        <v>13</v>
      </c>
      <c r="F45" s="309">
        <v>104498</v>
      </c>
      <c r="G45" s="78" t="s">
        <v>4159</v>
      </c>
      <c r="H45" s="307" t="s">
        <v>4159</v>
      </c>
      <c r="I45" s="414">
        <v>107982</v>
      </c>
      <c r="J45" s="77" t="s">
        <v>4160</v>
      </c>
      <c r="K45" s="430" t="s">
        <v>4160</v>
      </c>
      <c r="L45" s="414">
        <v>111465</v>
      </c>
      <c r="M45" s="77" t="s">
        <v>3668</v>
      </c>
      <c r="N45" s="311" t="s">
        <v>3668</v>
      </c>
      <c r="O45" s="414">
        <v>114949</v>
      </c>
      <c r="P45" s="77" t="s">
        <v>4161</v>
      </c>
      <c r="Q45" s="430" t="s">
        <v>4161</v>
      </c>
      <c r="R45" s="414">
        <v>118432</v>
      </c>
      <c r="S45" s="77" t="s">
        <v>3329</v>
      </c>
      <c r="T45" s="311" t="s">
        <v>3329</v>
      </c>
      <c r="U45" s="414">
        <v>121916</v>
      </c>
      <c r="V45" s="77" t="s">
        <v>4162</v>
      </c>
      <c r="W45" s="430" t="s">
        <v>4162</v>
      </c>
      <c r="X45" s="414">
        <v>125400</v>
      </c>
      <c r="Y45" s="77" t="s">
        <v>3115</v>
      </c>
      <c r="Z45" s="311" t="s">
        <v>3115</v>
      </c>
      <c r="AA45" s="414">
        <v>128883</v>
      </c>
      <c r="AB45" s="77" t="s">
        <v>4163</v>
      </c>
      <c r="AC45" s="430" t="s">
        <v>4163</v>
      </c>
      <c r="AD45" s="414">
        <v>132367</v>
      </c>
      <c r="AE45" s="77" t="s">
        <v>4164</v>
      </c>
      <c r="AF45" s="430" t="s">
        <v>4164</v>
      </c>
      <c r="AG45" s="414">
        <v>135851</v>
      </c>
      <c r="AH45" s="77" t="s">
        <v>4165</v>
      </c>
      <c r="AI45" s="430" t="s">
        <v>4165</v>
      </c>
    </row>
    <row r="46" spans="1:35" x14ac:dyDescent="0.25">
      <c r="A46" s="76">
        <f>IF('Basic Calculator'!$AE$17&lt;&gt;"",IF(VLOOKUP('Basic Calculator'!$AE$17,'Basic Calculator'!$AG$18:$AI$75,3,FALSE)=D46,1,0),0)</f>
        <v>0</v>
      </c>
      <c r="B46" s="405">
        <f>IF('Basic Calculator'!$AE$18&lt;&gt;"",IF('Basic Calculator'!$AE$18=E46,1,0),0)</f>
        <v>0</v>
      </c>
      <c r="C46" s="81">
        <f t="shared" si="0"/>
        <v>0</v>
      </c>
      <c r="D46" s="425" t="s">
        <v>404</v>
      </c>
      <c r="E46" s="425">
        <v>14</v>
      </c>
      <c r="F46" s="309">
        <v>123485</v>
      </c>
      <c r="G46" s="78" t="s">
        <v>4166</v>
      </c>
      <c r="H46" s="307" t="s">
        <v>4166</v>
      </c>
      <c r="I46" s="414">
        <v>127601</v>
      </c>
      <c r="J46" s="77" t="s">
        <v>4167</v>
      </c>
      <c r="K46" s="430" t="s">
        <v>4167</v>
      </c>
      <c r="L46" s="414">
        <v>131718</v>
      </c>
      <c r="M46" s="77" t="s">
        <v>4168</v>
      </c>
      <c r="N46" s="311" t="s">
        <v>4168</v>
      </c>
      <c r="O46" s="414">
        <v>135834</v>
      </c>
      <c r="P46" s="77" t="s">
        <v>4165</v>
      </c>
      <c r="Q46" s="430" t="s">
        <v>4165</v>
      </c>
      <c r="R46" s="414">
        <v>139951</v>
      </c>
      <c r="S46" s="77" t="s">
        <v>3452</v>
      </c>
      <c r="T46" s="311" t="s">
        <v>3452</v>
      </c>
      <c r="U46" s="414">
        <v>144067</v>
      </c>
      <c r="V46" s="77" t="s">
        <v>3659</v>
      </c>
      <c r="W46" s="430" t="s">
        <v>3659</v>
      </c>
      <c r="X46" s="414">
        <v>148183</v>
      </c>
      <c r="Y46" s="77" t="s">
        <v>3762</v>
      </c>
      <c r="Z46" s="311" t="s">
        <v>3762</v>
      </c>
      <c r="AA46" s="414">
        <v>152300</v>
      </c>
      <c r="AB46" s="77" t="s">
        <v>4169</v>
      </c>
      <c r="AC46" s="430" t="s">
        <v>4169</v>
      </c>
      <c r="AD46" s="414">
        <v>156416</v>
      </c>
      <c r="AE46" s="77" t="s">
        <v>4170</v>
      </c>
      <c r="AF46" s="430" t="s">
        <v>4170</v>
      </c>
      <c r="AG46" s="414">
        <v>160533</v>
      </c>
      <c r="AH46" s="77" t="s">
        <v>4171</v>
      </c>
      <c r="AI46" s="430" t="s">
        <v>4171</v>
      </c>
    </row>
    <row r="47" spans="1:35" ht="15.75" thickBot="1" x14ac:dyDescent="0.3">
      <c r="A47" s="419">
        <f>IF('Basic Calculator'!$AE$17&lt;&gt;"",IF(VLOOKUP('Basic Calculator'!$AE$17,'Basic Calculator'!$AG$18:$AI$75,3,FALSE)=D47,1,0),0)</f>
        <v>0</v>
      </c>
      <c r="B47" s="420">
        <f>IF('Basic Calculator'!$AE$18&lt;&gt;"",IF('Basic Calculator'!$AE$18=E47,1,0),0)</f>
        <v>0</v>
      </c>
      <c r="C47" s="422">
        <f t="shared" si="0"/>
        <v>0</v>
      </c>
      <c r="D47" s="426" t="s">
        <v>404</v>
      </c>
      <c r="E47" s="426">
        <v>15</v>
      </c>
      <c r="F47" s="423">
        <v>145250</v>
      </c>
      <c r="G47" s="416" t="s">
        <v>4172</v>
      </c>
      <c r="H47" s="428" t="s">
        <v>4172</v>
      </c>
      <c r="I47" s="415">
        <v>150091</v>
      </c>
      <c r="J47" s="431" t="s">
        <v>4173</v>
      </c>
      <c r="K47" s="432" t="s">
        <v>4173</v>
      </c>
      <c r="L47" s="415">
        <v>154932</v>
      </c>
      <c r="M47" s="431" t="s">
        <v>4174</v>
      </c>
      <c r="N47" s="433" t="s">
        <v>4174</v>
      </c>
      <c r="O47" s="415">
        <v>159774</v>
      </c>
      <c r="P47" s="431" t="s">
        <v>2911</v>
      </c>
      <c r="Q47" s="432" t="s">
        <v>2911</v>
      </c>
      <c r="R47" s="415">
        <v>164615</v>
      </c>
      <c r="S47" s="431" t="s">
        <v>4175</v>
      </c>
      <c r="T47" s="433" t="s">
        <v>4175</v>
      </c>
      <c r="U47" s="415">
        <v>169456</v>
      </c>
      <c r="V47" s="431" t="s">
        <v>4176</v>
      </c>
      <c r="W47" s="432" t="s">
        <v>4176</v>
      </c>
      <c r="X47" s="415">
        <v>174297</v>
      </c>
      <c r="Y47" s="431" t="s">
        <v>3607</v>
      </c>
      <c r="Z47" s="433" t="s">
        <v>3607</v>
      </c>
      <c r="AA47" s="415">
        <v>179139</v>
      </c>
      <c r="AB47" s="431" t="s">
        <v>4177</v>
      </c>
      <c r="AC47" s="432" t="s">
        <v>4177</v>
      </c>
      <c r="AD47" s="415">
        <v>183980</v>
      </c>
      <c r="AE47" s="431" t="s">
        <v>4178</v>
      </c>
      <c r="AF47" s="432" t="s">
        <v>4178</v>
      </c>
      <c r="AG47" s="415">
        <v>188821</v>
      </c>
      <c r="AH47" s="431" t="s">
        <v>4179</v>
      </c>
      <c r="AI47" s="432" t="s">
        <v>4179</v>
      </c>
    </row>
    <row r="48" spans="1:35" x14ac:dyDescent="0.25">
      <c r="A48" s="82">
        <f>IF('Basic Calculator'!$AE$17&lt;&gt;"",IF(VLOOKUP('Basic Calculator'!$AE$17,'Basic Calculator'!$AG$18:$AI$75,3,FALSE)=D48,1,0),0)</f>
        <v>0</v>
      </c>
      <c r="B48" s="407">
        <f>IF('Basic Calculator'!$AE$18&lt;&gt;"",IF('Basic Calculator'!$AE$18=E48,1,0),0)</f>
        <v>0</v>
      </c>
      <c r="C48" s="83">
        <f t="shared" si="0"/>
        <v>0</v>
      </c>
      <c r="D48" s="434" t="s">
        <v>512</v>
      </c>
      <c r="E48" s="434">
        <v>1</v>
      </c>
      <c r="F48" s="308">
        <v>27142</v>
      </c>
      <c r="G48" s="84" t="s">
        <v>1686</v>
      </c>
      <c r="H48" s="400" t="s">
        <v>1687</v>
      </c>
      <c r="I48" s="413">
        <v>28053</v>
      </c>
      <c r="J48" s="85" t="s">
        <v>1859</v>
      </c>
      <c r="K48" s="429" t="s">
        <v>326</v>
      </c>
      <c r="L48" s="413">
        <v>28954</v>
      </c>
      <c r="M48" s="85" t="s">
        <v>2377</v>
      </c>
      <c r="N48" s="310" t="s">
        <v>1130</v>
      </c>
      <c r="O48" s="413">
        <v>29854</v>
      </c>
      <c r="P48" s="85" t="s">
        <v>3175</v>
      </c>
      <c r="Q48" s="429" t="s">
        <v>1698</v>
      </c>
      <c r="R48" s="413">
        <v>30754</v>
      </c>
      <c r="S48" s="85" t="s">
        <v>1457</v>
      </c>
      <c r="T48" s="310" t="s">
        <v>937</v>
      </c>
      <c r="U48" s="413">
        <v>31281</v>
      </c>
      <c r="V48" s="85" t="s">
        <v>3253</v>
      </c>
      <c r="W48" s="429" t="s">
        <v>1622</v>
      </c>
      <c r="X48" s="413">
        <v>32175</v>
      </c>
      <c r="Y48" s="85" t="s">
        <v>2421</v>
      </c>
      <c r="Z48" s="310" t="s">
        <v>1619</v>
      </c>
      <c r="AA48" s="413">
        <v>33075</v>
      </c>
      <c r="AB48" s="85" t="s">
        <v>3662</v>
      </c>
      <c r="AC48" s="429" t="s">
        <v>2212</v>
      </c>
      <c r="AD48" s="413">
        <v>33111</v>
      </c>
      <c r="AE48" s="85" t="s">
        <v>1189</v>
      </c>
      <c r="AF48" s="429" t="s">
        <v>1229</v>
      </c>
      <c r="AG48" s="413">
        <v>33951</v>
      </c>
      <c r="AH48" s="85" t="s">
        <v>3546</v>
      </c>
      <c r="AI48" s="429" t="s">
        <v>3217</v>
      </c>
    </row>
    <row r="49" spans="1:35" x14ac:dyDescent="0.25">
      <c r="A49" s="76">
        <f>IF('Basic Calculator'!$AE$17&lt;&gt;"",IF(VLOOKUP('Basic Calculator'!$AE$17,'Basic Calculator'!$AG$18:$AI$75,3,FALSE)=D49,1,0),0)</f>
        <v>0</v>
      </c>
      <c r="B49" s="405">
        <f>IF('Basic Calculator'!$AE$18&lt;&gt;"",IF('Basic Calculator'!$AE$18=E49,1,0),0)</f>
        <v>0</v>
      </c>
      <c r="C49" s="81">
        <f t="shared" si="0"/>
        <v>0</v>
      </c>
      <c r="D49" s="425" t="s">
        <v>512</v>
      </c>
      <c r="E49" s="425">
        <v>2</v>
      </c>
      <c r="F49" s="309">
        <v>30519</v>
      </c>
      <c r="G49" s="78" t="s">
        <v>3096</v>
      </c>
      <c r="H49" s="307" t="s">
        <v>1413</v>
      </c>
      <c r="I49" s="414">
        <v>31245</v>
      </c>
      <c r="J49" s="77" t="s">
        <v>2449</v>
      </c>
      <c r="K49" s="430" t="s">
        <v>1146</v>
      </c>
      <c r="L49" s="414">
        <v>32256</v>
      </c>
      <c r="M49" s="77" t="s">
        <v>2590</v>
      </c>
      <c r="N49" s="311" t="s">
        <v>1717</v>
      </c>
      <c r="O49" s="414">
        <v>33111</v>
      </c>
      <c r="P49" s="77" t="s">
        <v>1189</v>
      </c>
      <c r="Q49" s="430" t="s">
        <v>1229</v>
      </c>
      <c r="R49" s="414">
        <v>33485</v>
      </c>
      <c r="S49" s="77" t="s">
        <v>1133</v>
      </c>
      <c r="T49" s="311" t="s">
        <v>1134</v>
      </c>
      <c r="U49" s="414">
        <v>34470</v>
      </c>
      <c r="V49" s="77" t="s">
        <v>3150</v>
      </c>
      <c r="W49" s="430" t="s">
        <v>624</v>
      </c>
      <c r="X49" s="414">
        <v>35455</v>
      </c>
      <c r="Y49" s="77" t="s">
        <v>4180</v>
      </c>
      <c r="Z49" s="311" t="s">
        <v>484</v>
      </c>
      <c r="AA49" s="414">
        <v>36440</v>
      </c>
      <c r="AB49" s="77" t="s">
        <v>4181</v>
      </c>
      <c r="AC49" s="430" t="s">
        <v>1379</v>
      </c>
      <c r="AD49" s="414">
        <v>37425</v>
      </c>
      <c r="AE49" s="77" t="s">
        <v>3885</v>
      </c>
      <c r="AF49" s="430" t="s">
        <v>4108</v>
      </c>
      <c r="AG49" s="414">
        <v>38410</v>
      </c>
      <c r="AH49" s="77" t="s">
        <v>4182</v>
      </c>
      <c r="AI49" s="430" t="s">
        <v>384</v>
      </c>
    </row>
    <row r="50" spans="1:35" x14ac:dyDescent="0.25">
      <c r="A50" s="76">
        <f>IF('Basic Calculator'!$AE$17&lt;&gt;"",IF(VLOOKUP('Basic Calculator'!$AE$17,'Basic Calculator'!$AG$18:$AI$75,3,FALSE)=D50,1,0),0)</f>
        <v>0</v>
      </c>
      <c r="B50" s="405">
        <f>IF('Basic Calculator'!$AE$18&lt;&gt;"",IF('Basic Calculator'!$AE$18=E50,1,0),0)</f>
        <v>0</v>
      </c>
      <c r="C50" s="81">
        <f t="shared" si="0"/>
        <v>0</v>
      </c>
      <c r="D50" s="425" t="s">
        <v>512</v>
      </c>
      <c r="E50" s="425">
        <v>3</v>
      </c>
      <c r="F50" s="309">
        <v>39960</v>
      </c>
      <c r="G50" s="78" t="s">
        <v>2327</v>
      </c>
      <c r="H50" s="307" t="s">
        <v>1690</v>
      </c>
      <c r="I50" s="414">
        <v>41069</v>
      </c>
      <c r="J50" s="77" t="s">
        <v>1395</v>
      </c>
      <c r="K50" s="430" t="s">
        <v>885</v>
      </c>
      <c r="L50" s="414">
        <v>42179</v>
      </c>
      <c r="M50" s="77" t="s">
        <v>726</v>
      </c>
      <c r="N50" s="311" t="s">
        <v>392</v>
      </c>
      <c r="O50" s="414">
        <v>43289</v>
      </c>
      <c r="P50" s="77" t="s">
        <v>335</v>
      </c>
      <c r="Q50" s="430" t="s">
        <v>286</v>
      </c>
      <c r="R50" s="414">
        <v>44399</v>
      </c>
      <c r="S50" s="77" t="s">
        <v>1078</v>
      </c>
      <c r="T50" s="311" t="s">
        <v>388</v>
      </c>
      <c r="U50" s="414">
        <v>45509</v>
      </c>
      <c r="V50" s="77" t="s">
        <v>1469</v>
      </c>
      <c r="W50" s="430" t="s">
        <v>1110</v>
      </c>
      <c r="X50" s="414">
        <v>46618</v>
      </c>
      <c r="Y50" s="77" t="s">
        <v>1491</v>
      </c>
      <c r="Z50" s="311" t="s">
        <v>1795</v>
      </c>
      <c r="AA50" s="414">
        <v>47728</v>
      </c>
      <c r="AB50" s="77" t="s">
        <v>4183</v>
      </c>
      <c r="AC50" s="430" t="s">
        <v>2361</v>
      </c>
      <c r="AD50" s="414">
        <v>48838</v>
      </c>
      <c r="AE50" s="77" t="s">
        <v>362</v>
      </c>
      <c r="AF50" s="430" t="s">
        <v>2245</v>
      </c>
      <c r="AG50" s="414">
        <v>49948</v>
      </c>
      <c r="AH50" s="77" t="s">
        <v>240</v>
      </c>
      <c r="AI50" s="430" t="s">
        <v>241</v>
      </c>
    </row>
    <row r="51" spans="1:35" x14ac:dyDescent="0.25">
      <c r="A51" s="76">
        <f>IF('Basic Calculator'!$AE$17&lt;&gt;"",IF(VLOOKUP('Basic Calculator'!$AE$17,'Basic Calculator'!$AG$18:$AI$75,3,FALSE)=D51,1,0),0)</f>
        <v>0</v>
      </c>
      <c r="B51" s="405">
        <f>IF('Basic Calculator'!$AE$18&lt;&gt;"",IF('Basic Calculator'!$AE$18=E51,1,0),0)</f>
        <v>0</v>
      </c>
      <c r="C51" s="81">
        <f t="shared" si="0"/>
        <v>0</v>
      </c>
      <c r="D51" s="425" t="s">
        <v>512</v>
      </c>
      <c r="E51" s="425">
        <v>4</v>
      </c>
      <c r="F51" s="309">
        <v>44854</v>
      </c>
      <c r="G51" s="78" t="s">
        <v>1408</v>
      </c>
      <c r="H51" s="307" t="s">
        <v>1409</v>
      </c>
      <c r="I51" s="414">
        <v>46100</v>
      </c>
      <c r="J51" s="77" t="s">
        <v>3776</v>
      </c>
      <c r="K51" s="430" t="s">
        <v>290</v>
      </c>
      <c r="L51" s="414">
        <v>47346</v>
      </c>
      <c r="M51" s="77" t="s">
        <v>2469</v>
      </c>
      <c r="N51" s="311" t="s">
        <v>361</v>
      </c>
      <c r="O51" s="414">
        <v>48591</v>
      </c>
      <c r="P51" s="77" t="s">
        <v>1259</v>
      </c>
      <c r="Q51" s="430" t="s">
        <v>1043</v>
      </c>
      <c r="R51" s="414">
        <v>49837</v>
      </c>
      <c r="S51" s="77" t="s">
        <v>4067</v>
      </c>
      <c r="T51" s="311" t="s">
        <v>288</v>
      </c>
      <c r="U51" s="414">
        <v>51082</v>
      </c>
      <c r="V51" s="77" t="s">
        <v>1592</v>
      </c>
      <c r="W51" s="430" t="s">
        <v>1593</v>
      </c>
      <c r="X51" s="414">
        <v>52328</v>
      </c>
      <c r="Y51" s="77" t="s">
        <v>1673</v>
      </c>
      <c r="Z51" s="311" t="s">
        <v>1674</v>
      </c>
      <c r="AA51" s="414">
        <v>53574</v>
      </c>
      <c r="AB51" s="77" t="s">
        <v>1660</v>
      </c>
      <c r="AC51" s="430" t="s">
        <v>1683</v>
      </c>
      <c r="AD51" s="414">
        <v>54819</v>
      </c>
      <c r="AE51" s="77" t="s">
        <v>741</v>
      </c>
      <c r="AF51" s="430" t="s">
        <v>1289</v>
      </c>
      <c r="AG51" s="414">
        <v>56065</v>
      </c>
      <c r="AH51" s="77" t="s">
        <v>476</v>
      </c>
      <c r="AI51" s="430" t="s">
        <v>1992</v>
      </c>
    </row>
    <row r="52" spans="1:35" x14ac:dyDescent="0.25">
      <c r="A52" s="76">
        <f>IF('Basic Calculator'!$AE$17&lt;&gt;"",IF(VLOOKUP('Basic Calculator'!$AE$17,'Basic Calculator'!$AG$18:$AI$75,3,FALSE)=D52,1,0),0)</f>
        <v>0</v>
      </c>
      <c r="B52" s="405">
        <f>IF('Basic Calculator'!$AE$18&lt;&gt;"",IF('Basic Calculator'!$AE$18=E52,1,0),0)</f>
        <v>0</v>
      </c>
      <c r="C52" s="81">
        <f t="shared" si="0"/>
        <v>0</v>
      </c>
      <c r="D52" s="425" t="s">
        <v>512</v>
      </c>
      <c r="E52" s="425">
        <v>5</v>
      </c>
      <c r="F52" s="309">
        <v>51579</v>
      </c>
      <c r="G52" s="78" t="s">
        <v>4184</v>
      </c>
      <c r="H52" s="307" t="s">
        <v>1368</v>
      </c>
      <c r="I52" s="414">
        <v>52972</v>
      </c>
      <c r="J52" s="77" t="s">
        <v>4185</v>
      </c>
      <c r="K52" s="430" t="s">
        <v>770</v>
      </c>
      <c r="L52" s="414">
        <v>54366</v>
      </c>
      <c r="M52" s="77" t="s">
        <v>4186</v>
      </c>
      <c r="N52" s="311" t="s">
        <v>854</v>
      </c>
      <c r="O52" s="414">
        <v>55760</v>
      </c>
      <c r="P52" s="77" t="s">
        <v>1175</v>
      </c>
      <c r="Q52" s="430" t="s">
        <v>2335</v>
      </c>
      <c r="R52" s="414">
        <v>57154</v>
      </c>
      <c r="S52" s="77" t="s">
        <v>276</v>
      </c>
      <c r="T52" s="311" t="s">
        <v>2582</v>
      </c>
      <c r="U52" s="414">
        <v>58547</v>
      </c>
      <c r="V52" s="77" t="s">
        <v>996</v>
      </c>
      <c r="W52" s="430" t="s">
        <v>1308</v>
      </c>
      <c r="X52" s="414">
        <v>59941</v>
      </c>
      <c r="Y52" s="77" t="s">
        <v>1938</v>
      </c>
      <c r="Z52" s="311" t="s">
        <v>1939</v>
      </c>
      <c r="AA52" s="414">
        <v>61335</v>
      </c>
      <c r="AB52" s="77" t="s">
        <v>259</v>
      </c>
      <c r="AC52" s="430" t="s">
        <v>1554</v>
      </c>
      <c r="AD52" s="414">
        <v>62729</v>
      </c>
      <c r="AE52" s="77" t="s">
        <v>1525</v>
      </c>
      <c r="AF52" s="430" t="s">
        <v>2699</v>
      </c>
      <c r="AG52" s="414">
        <v>64122</v>
      </c>
      <c r="AH52" s="77" t="s">
        <v>2597</v>
      </c>
      <c r="AI52" s="430" t="s">
        <v>2827</v>
      </c>
    </row>
    <row r="53" spans="1:35" x14ac:dyDescent="0.25">
      <c r="A53" s="76">
        <f>IF('Basic Calculator'!$AE$17&lt;&gt;"",IF(VLOOKUP('Basic Calculator'!$AE$17,'Basic Calculator'!$AG$18:$AI$75,3,FALSE)=D53,1,0),0)</f>
        <v>0</v>
      </c>
      <c r="B53" s="405">
        <f>IF('Basic Calculator'!$AE$18&lt;&gt;"",IF('Basic Calculator'!$AE$18=E53,1,0),0)</f>
        <v>0</v>
      </c>
      <c r="C53" s="81">
        <f t="shared" si="0"/>
        <v>0</v>
      </c>
      <c r="D53" s="425" t="s">
        <v>512</v>
      </c>
      <c r="E53" s="425">
        <v>6</v>
      </c>
      <c r="F53" s="309">
        <v>54392</v>
      </c>
      <c r="G53" s="78" t="s">
        <v>4187</v>
      </c>
      <c r="H53" s="307" t="s">
        <v>3578</v>
      </c>
      <c r="I53" s="414">
        <v>55946</v>
      </c>
      <c r="J53" s="77" t="s">
        <v>1340</v>
      </c>
      <c r="K53" s="430" t="s">
        <v>2371</v>
      </c>
      <c r="L53" s="414">
        <v>57501</v>
      </c>
      <c r="M53" s="77" t="s">
        <v>776</v>
      </c>
      <c r="N53" s="311" t="s">
        <v>1552</v>
      </c>
      <c r="O53" s="414">
        <v>59055</v>
      </c>
      <c r="P53" s="77" t="s">
        <v>1106</v>
      </c>
      <c r="Q53" s="430" t="s">
        <v>1052</v>
      </c>
      <c r="R53" s="414">
        <v>60609</v>
      </c>
      <c r="S53" s="77" t="s">
        <v>488</v>
      </c>
      <c r="T53" s="311" t="s">
        <v>2093</v>
      </c>
      <c r="U53" s="414">
        <v>62163</v>
      </c>
      <c r="V53" s="77" t="s">
        <v>321</v>
      </c>
      <c r="W53" s="430" t="s">
        <v>3441</v>
      </c>
      <c r="X53" s="414">
        <v>63717</v>
      </c>
      <c r="Y53" s="77" t="s">
        <v>748</v>
      </c>
      <c r="Z53" s="311" t="s">
        <v>2730</v>
      </c>
      <c r="AA53" s="414">
        <v>65272</v>
      </c>
      <c r="AB53" s="77" t="s">
        <v>1679</v>
      </c>
      <c r="AC53" s="430" t="s">
        <v>1732</v>
      </c>
      <c r="AD53" s="414">
        <v>66826</v>
      </c>
      <c r="AE53" s="77" t="s">
        <v>2400</v>
      </c>
      <c r="AF53" s="430" t="s">
        <v>2777</v>
      </c>
      <c r="AG53" s="414">
        <v>68380</v>
      </c>
      <c r="AH53" s="77" t="s">
        <v>765</v>
      </c>
      <c r="AI53" s="430" t="s">
        <v>3242</v>
      </c>
    </row>
    <row r="54" spans="1:35" x14ac:dyDescent="0.25">
      <c r="A54" s="76">
        <f>IF('Basic Calculator'!$AE$17&lt;&gt;"",IF(VLOOKUP('Basic Calculator'!$AE$17,'Basic Calculator'!$AG$18:$AI$75,3,FALSE)=D54,1,0),0)</f>
        <v>0</v>
      </c>
      <c r="B54" s="405">
        <f>IF('Basic Calculator'!$AE$18&lt;&gt;"",IF('Basic Calculator'!$AE$18=E54,1,0),0)</f>
        <v>0</v>
      </c>
      <c r="C54" s="81">
        <f t="shared" si="0"/>
        <v>0</v>
      </c>
      <c r="D54" s="425" t="s">
        <v>512</v>
      </c>
      <c r="E54" s="425">
        <v>7</v>
      </c>
      <c r="F54" s="309">
        <v>58715</v>
      </c>
      <c r="G54" s="78" t="s">
        <v>1235</v>
      </c>
      <c r="H54" s="307" t="s">
        <v>2175</v>
      </c>
      <c r="I54" s="414">
        <v>60442</v>
      </c>
      <c r="J54" s="77" t="s">
        <v>4188</v>
      </c>
      <c r="K54" s="430" t="s">
        <v>2178</v>
      </c>
      <c r="L54" s="414">
        <v>62169</v>
      </c>
      <c r="M54" s="77" t="s">
        <v>321</v>
      </c>
      <c r="N54" s="311" t="s">
        <v>3441</v>
      </c>
      <c r="O54" s="414">
        <v>63896</v>
      </c>
      <c r="P54" s="77" t="s">
        <v>594</v>
      </c>
      <c r="Q54" s="430" t="s">
        <v>3918</v>
      </c>
      <c r="R54" s="414">
        <v>65624</v>
      </c>
      <c r="S54" s="77" t="s">
        <v>3498</v>
      </c>
      <c r="T54" s="311" t="s">
        <v>3616</v>
      </c>
      <c r="U54" s="414">
        <v>67351</v>
      </c>
      <c r="V54" s="77" t="s">
        <v>936</v>
      </c>
      <c r="W54" s="430" t="s">
        <v>2496</v>
      </c>
      <c r="X54" s="414">
        <v>69078</v>
      </c>
      <c r="Y54" s="77" t="s">
        <v>3517</v>
      </c>
      <c r="Z54" s="311" t="s">
        <v>3690</v>
      </c>
      <c r="AA54" s="414">
        <v>70805</v>
      </c>
      <c r="AB54" s="77" t="s">
        <v>1761</v>
      </c>
      <c r="AC54" s="430" t="s">
        <v>3049</v>
      </c>
      <c r="AD54" s="414">
        <v>72532</v>
      </c>
      <c r="AE54" s="77" t="s">
        <v>2686</v>
      </c>
      <c r="AF54" s="430" t="s">
        <v>4189</v>
      </c>
      <c r="AG54" s="414">
        <v>74259</v>
      </c>
      <c r="AH54" s="77" t="s">
        <v>601</v>
      </c>
      <c r="AI54" s="430" t="s">
        <v>4189</v>
      </c>
    </row>
    <row r="55" spans="1:35" x14ac:dyDescent="0.25">
      <c r="A55" s="76">
        <f>IF('Basic Calculator'!$AE$17&lt;&gt;"",IF(VLOOKUP('Basic Calculator'!$AE$17,'Basic Calculator'!$AG$18:$AI$75,3,FALSE)=D55,1,0),0)</f>
        <v>0</v>
      </c>
      <c r="B55" s="405">
        <f>IF('Basic Calculator'!$AE$18&lt;&gt;"",IF('Basic Calculator'!$AE$18=E55,1,0),0)</f>
        <v>0</v>
      </c>
      <c r="C55" s="81">
        <f t="shared" si="0"/>
        <v>0</v>
      </c>
      <c r="D55" s="425" t="s">
        <v>512</v>
      </c>
      <c r="E55" s="425">
        <v>8</v>
      </c>
      <c r="F55" s="309">
        <v>61198</v>
      </c>
      <c r="G55" s="78" t="s">
        <v>2133</v>
      </c>
      <c r="H55" s="307" t="s">
        <v>1785</v>
      </c>
      <c r="I55" s="414">
        <v>63110</v>
      </c>
      <c r="J55" s="77" t="s">
        <v>327</v>
      </c>
      <c r="K55" s="430" t="s">
        <v>2286</v>
      </c>
      <c r="L55" s="414">
        <v>65022</v>
      </c>
      <c r="M55" s="77" t="s">
        <v>1546</v>
      </c>
      <c r="N55" s="311" t="s">
        <v>2495</v>
      </c>
      <c r="O55" s="414">
        <v>66935</v>
      </c>
      <c r="P55" s="77" t="s">
        <v>1695</v>
      </c>
      <c r="Q55" s="430" t="s">
        <v>3159</v>
      </c>
      <c r="R55" s="414">
        <v>68847</v>
      </c>
      <c r="S55" s="77" t="s">
        <v>1705</v>
      </c>
      <c r="T55" s="311" t="s">
        <v>4190</v>
      </c>
      <c r="U55" s="414">
        <v>70759</v>
      </c>
      <c r="V55" s="77" t="s">
        <v>225</v>
      </c>
      <c r="W55" s="430" t="s">
        <v>4191</v>
      </c>
      <c r="X55" s="414">
        <v>72671</v>
      </c>
      <c r="Y55" s="77" t="s">
        <v>548</v>
      </c>
      <c r="Z55" s="311" t="s">
        <v>4189</v>
      </c>
      <c r="AA55" s="414">
        <v>74584</v>
      </c>
      <c r="AB55" s="77" t="s">
        <v>2033</v>
      </c>
      <c r="AC55" s="430" t="s">
        <v>4189</v>
      </c>
      <c r="AD55" s="414">
        <v>76496</v>
      </c>
      <c r="AE55" s="77" t="s">
        <v>1303</v>
      </c>
      <c r="AF55" s="430" t="s">
        <v>4189</v>
      </c>
      <c r="AG55" s="414">
        <v>78408</v>
      </c>
      <c r="AH55" s="77" t="s">
        <v>3487</v>
      </c>
      <c r="AI55" s="430" t="s">
        <v>4189</v>
      </c>
    </row>
    <row r="56" spans="1:35" x14ac:dyDescent="0.25">
      <c r="A56" s="76">
        <f>IF('Basic Calculator'!$AE$17&lt;&gt;"",IF(VLOOKUP('Basic Calculator'!$AE$17,'Basic Calculator'!$AG$18:$AI$75,3,FALSE)=D56,1,0),0)</f>
        <v>0</v>
      </c>
      <c r="B56" s="405">
        <f>IF('Basic Calculator'!$AE$18&lt;&gt;"",IF('Basic Calculator'!$AE$18=E56,1,0),0)</f>
        <v>0</v>
      </c>
      <c r="C56" s="81">
        <f t="shared" si="0"/>
        <v>0</v>
      </c>
      <c r="D56" s="425" t="s">
        <v>512</v>
      </c>
      <c r="E56" s="425">
        <v>9</v>
      </c>
      <c r="F56" s="309">
        <v>65482</v>
      </c>
      <c r="G56" s="78" t="s">
        <v>1627</v>
      </c>
      <c r="H56" s="307" t="s">
        <v>2654</v>
      </c>
      <c r="I56" s="414">
        <v>67594</v>
      </c>
      <c r="J56" s="77" t="s">
        <v>545</v>
      </c>
      <c r="K56" s="430" t="s">
        <v>1186</v>
      </c>
      <c r="L56" s="414">
        <v>69706</v>
      </c>
      <c r="M56" s="77" t="s">
        <v>1780</v>
      </c>
      <c r="N56" s="311" t="s">
        <v>4192</v>
      </c>
      <c r="O56" s="414">
        <v>71818</v>
      </c>
      <c r="P56" s="77" t="s">
        <v>1737</v>
      </c>
      <c r="Q56" s="430" t="s">
        <v>3340</v>
      </c>
      <c r="R56" s="414">
        <v>73931</v>
      </c>
      <c r="S56" s="77" t="s">
        <v>769</v>
      </c>
      <c r="T56" s="311" t="s">
        <v>4189</v>
      </c>
      <c r="U56" s="414">
        <v>76043</v>
      </c>
      <c r="V56" s="77" t="s">
        <v>230</v>
      </c>
      <c r="W56" s="430" t="s">
        <v>4189</v>
      </c>
      <c r="X56" s="414">
        <v>78155</v>
      </c>
      <c r="Y56" s="77" t="s">
        <v>2725</v>
      </c>
      <c r="Z56" s="311" t="s">
        <v>4189</v>
      </c>
      <c r="AA56" s="414">
        <v>80267</v>
      </c>
      <c r="AB56" s="77" t="s">
        <v>1594</v>
      </c>
      <c r="AC56" s="430" t="s">
        <v>4189</v>
      </c>
      <c r="AD56" s="414">
        <v>82379</v>
      </c>
      <c r="AE56" s="77" t="s">
        <v>2015</v>
      </c>
      <c r="AF56" s="430" t="s">
        <v>4189</v>
      </c>
      <c r="AG56" s="414">
        <v>84492</v>
      </c>
      <c r="AH56" s="77" t="s">
        <v>3967</v>
      </c>
      <c r="AI56" s="430" t="s">
        <v>4189</v>
      </c>
    </row>
    <row r="57" spans="1:35" x14ac:dyDescent="0.25">
      <c r="A57" s="76">
        <f>IF('Basic Calculator'!$AE$17&lt;&gt;"",IF(VLOOKUP('Basic Calculator'!$AE$17,'Basic Calculator'!$AG$18:$AI$75,3,FALSE)=D57,1,0),0)</f>
        <v>0</v>
      </c>
      <c r="B57" s="405">
        <f>IF('Basic Calculator'!$AE$18&lt;&gt;"",IF('Basic Calculator'!$AE$18=E57,1,0),0)</f>
        <v>0</v>
      </c>
      <c r="C57" s="81">
        <f t="shared" si="0"/>
        <v>0</v>
      </c>
      <c r="D57" s="425" t="s">
        <v>512</v>
      </c>
      <c r="E57" s="425">
        <v>10</v>
      </c>
      <c r="F57" s="309">
        <v>72110</v>
      </c>
      <c r="G57" s="78" t="s">
        <v>1149</v>
      </c>
      <c r="H57" s="307" t="s">
        <v>4189</v>
      </c>
      <c r="I57" s="414">
        <v>74435</v>
      </c>
      <c r="J57" s="77" t="s">
        <v>622</v>
      </c>
      <c r="K57" s="430" t="s">
        <v>4189</v>
      </c>
      <c r="L57" s="414">
        <v>76761</v>
      </c>
      <c r="M57" s="77" t="s">
        <v>1018</v>
      </c>
      <c r="N57" s="311" t="s">
        <v>4189</v>
      </c>
      <c r="O57" s="414">
        <v>79087</v>
      </c>
      <c r="P57" s="77" t="s">
        <v>2202</v>
      </c>
      <c r="Q57" s="430" t="s">
        <v>4189</v>
      </c>
      <c r="R57" s="414">
        <v>81413</v>
      </c>
      <c r="S57" s="77" t="s">
        <v>2821</v>
      </c>
      <c r="T57" s="311" t="s">
        <v>4189</v>
      </c>
      <c r="U57" s="414">
        <v>83739</v>
      </c>
      <c r="V57" s="77" t="s">
        <v>3470</v>
      </c>
      <c r="W57" s="430" t="s">
        <v>4189</v>
      </c>
      <c r="X57" s="414">
        <v>86064</v>
      </c>
      <c r="Y57" s="77" t="s">
        <v>2585</v>
      </c>
      <c r="Z57" s="311" t="s">
        <v>4189</v>
      </c>
      <c r="AA57" s="414">
        <v>88390</v>
      </c>
      <c r="AB57" s="77" t="s">
        <v>2347</v>
      </c>
      <c r="AC57" s="430" t="s">
        <v>4189</v>
      </c>
      <c r="AD57" s="414">
        <v>90716</v>
      </c>
      <c r="AE57" s="77" t="s">
        <v>1943</v>
      </c>
      <c r="AF57" s="430" t="s">
        <v>4189</v>
      </c>
      <c r="AG57" s="414">
        <v>93042</v>
      </c>
      <c r="AH57" s="77" t="s">
        <v>2904</v>
      </c>
      <c r="AI57" s="430" t="s">
        <v>4189</v>
      </c>
    </row>
    <row r="58" spans="1:35" x14ac:dyDescent="0.25">
      <c r="A58" s="76">
        <f>IF('Basic Calculator'!$AE$17&lt;&gt;"",IF(VLOOKUP('Basic Calculator'!$AE$17,'Basic Calculator'!$AG$18:$AI$75,3,FALSE)=D58,1,0),0)</f>
        <v>0</v>
      </c>
      <c r="B58" s="405">
        <f>IF('Basic Calculator'!$AE$18&lt;&gt;"",IF('Basic Calculator'!$AE$18=E58,1,0),0)</f>
        <v>0</v>
      </c>
      <c r="C58" s="81">
        <f t="shared" si="0"/>
        <v>0</v>
      </c>
      <c r="D58" s="425" t="s">
        <v>512</v>
      </c>
      <c r="E58" s="425">
        <v>11</v>
      </c>
      <c r="F58" s="309">
        <v>76671</v>
      </c>
      <c r="G58" s="78" t="s">
        <v>250</v>
      </c>
      <c r="H58" s="307" t="s">
        <v>4189</v>
      </c>
      <c r="I58" s="414">
        <v>79227</v>
      </c>
      <c r="J58" s="77" t="s">
        <v>4193</v>
      </c>
      <c r="K58" s="430" t="s">
        <v>4189</v>
      </c>
      <c r="L58" s="414">
        <v>81782</v>
      </c>
      <c r="M58" s="77" t="s">
        <v>3250</v>
      </c>
      <c r="N58" s="311" t="s">
        <v>4189</v>
      </c>
      <c r="O58" s="414">
        <v>84337</v>
      </c>
      <c r="P58" s="77" t="s">
        <v>2085</v>
      </c>
      <c r="Q58" s="430" t="s">
        <v>4189</v>
      </c>
      <c r="R58" s="414">
        <v>86893</v>
      </c>
      <c r="S58" s="77" t="s">
        <v>1027</v>
      </c>
      <c r="T58" s="311" t="s">
        <v>4189</v>
      </c>
      <c r="U58" s="414">
        <v>89448</v>
      </c>
      <c r="V58" s="77" t="s">
        <v>2038</v>
      </c>
      <c r="W58" s="430" t="s">
        <v>4189</v>
      </c>
      <c r="X58" s="414">
        <v>92004</v>
      </c>
      <c r="Y58" s="77" t="s">
        <v>3473</v>
      </c>
      <c r="Z58" s="311" t="s">
        <v>4189</v>
      </c>
      <c r="AA58" s="414">
        <v>94559</v>
      </c>
      <c r="AB58" s="77" t="s">
        <v>4194</v>
      </c>
      <c r="AC58" s="430" t="s">
        <v>4189</v>
      </c>
      <c r="AD58" s="414">
        <v>97114</v>
      </c>
      <c r="AE58" s="77" t="s">
        <v>2715</v>
      </c>
      <c r="AF58" s="430" t="s">
        <v>4189</v>
      </c>
      <c r="AG58" s="414">
        <v>99670</v>
      </c>
      <c r="AH58" s="77" t="s">
        <v>2442</v>
      </c>
      <c r="AI58" s="430" t="s">
        <v>4189</v>
      </c>
    </row>
    <row r="59" spans="1:35" x14ac:dyDescent="0.25">
      <c r="A59" s="76">
        <f>IF('Basic Calculator'!$AE$17&lt;&gt;"",IF(VLOOKUP('Basic Calculator'!$AE$17,'Basic Calculator'!$AG$18:$AI$75,3,FALSE)=D59,1,0),0)</f>
        <v>0</v>
      </c>
      <c r="B59" s="405">
        <f>IF('Basic Calculator'!$AE$18&lt;&gt;"",IF('Basic Calculator'!$AE$18=E59,1,0),0)</f>
        <v>0</v>
      </c>
      <c r="C59" s="81">
        <f t="shared" si="0"/>
        <v>0</v>
      </c>
      <c r="D59" s="425" t="s">
        <v>512</v>
      </c>
      <c r="E59" s="425">
        <v>12</v>
      </c>
      <c r="F59" s="309">
        <v>91897</v>
      </c>
      <c r="G59" s="78" t="s">
        <v>2574</v>
      </c>
      <c r="H59" s="307" t="s">
        <v>4189</v>
      </c>
      <c r="I59" s="414">
        <v>94960</v>
      </c>
      <c r="J59" s="77" t="s">
        <v>1998</v>
      </c>
      <c r="K59" s="430" t="s">
        <v>4189</v>
      </c>
      <c r="L59" s="414">
        <v>98023</v>
      </c>
      <c r="M59" s="77" t="s">
        <v>3124</v>
      </c>
      <c r="N59" s="311" t="s">
        <v>4189</v>
      </c>
      <c r="O59" s="414">
        <v>101086</v>
      </c>
      <c r="P59" s="77" t="s">
        <v>2472</v>
      </c>
      <c r="Q59" s="430" t="s">
        <v>4189</v>
      </c>
      <c r="R59" s="414">
        <v>104149</v>
      </c>
      <c r="S59" s="77" t="s">
        <v>3891</v>
      </c>
      <c r="T59" s="311" t="s">
        <v>4189</v>
      </c>
      <c r="U59" s="414">
        <v>107211</v>
      </c>
      <c r="V59" s="77" t="s">
        <v>4195</v>
      </c>
      <c r="W59" s="430" t="s">
        <v>4189</v>
      </c>
      <c r="X59" s="414">
        <v>110274</v>
      </c>
      <c r="Y59" s="77" t="s">
        <v>4196</v>
      </c>
      <c r="Z59" s="311" t="s">
        <v>4196</v>
      </c>
      <c r="AA59" s="414">
        <v>113337</v>
      </c>
      <c r="AB59" s="77" t="s">
        <v>4197</v>
      </c>
      <c r="AC59" s="430" t="s">
        <v>4197</v>
      </c>
      <c r="AD59" s="414">
        <v>116400</v>
      </c>
      <c r="AE59" s="77" t="s">
        <v>2768</v>
      </c>
      <c r="AF59" s="430" t="s">
        <v>2768</v>
      </c>
      <c r="AG59" s="414">
        <v>119463</v>
      </c>
      <c r="AH59" s="77" t="s">
        <v>4198</v>
      </c>
      <c r="AI59" s="430" t="s">
        <v>4198</v>
      </c>
    </row>
    <row r="60" spans="1:35" x14ac:dyDescent="0.25">
      <c r="A60" s="76">
        <f>IF('Basic Calculator'!$AE$17&lt;&gt;"",IF(VLOOKUP('Basic Calculator'!$AE$17,'Basic Calculator'!$AG$18:$AI$75,3,FALSE)=D60,1,0),0)</f>
        <v>0</v>
      </c>
      <c r="B60" s="405">
        <f>IF('Basic Calculator'!$AE$18&lt;&gt;"",IF('Basic Calculator'!$AE$18=E60,1,0),0)</f>
        <v>0</v>
      </c>
      <c r="C60" s="81">
        <f t="shared" si="0"/>
        <v>0</v>
      </c>
      <c r="D60" s="425" t="s">
        <v>512</v>
      </c>
      <c r="E60" s="425">
        <v>13</v>
      </c>
      <c r="F60" s="309">
        <v>109278</v>
      </c>
      <c r="G60" s="78" t="s">
        <v>3286</v>
      </c>
      <c r="H60" s="307" t="s">
        <v>3286</v>
      </c>
      <c r="I60" s="414">
        <v>112921</v>
      </c>
      <c r="J60" s="77" t="s">
        <v>4199</v>
      </c>
      <c r="K60" s="430" t="s">
        <v>4199</v>
      </c>
      <c r="L60" s="414">
        <v>116564</v>
      </c>
      <c r="M60" s="77" t="s">
        <v>3772</v>
      </c>
      <c r="N60" s="311" t="s">
        <v>3772</v>
      </c>
      <c r="O60" s="414">
        <v>120207</v>
      </c>
      <c r="P60" s="77" t="s">
        <v>4200</v>
      </c>
      <c r="Q60" s="430" t="s">
        <v>4200</v>
      </c>
      <c r="R60" s="414">
        <v>123850</v>
      </c>
      <c r="S60" s="77" t="s">
        <v>3892</v>
      </c>
      <c r="T60" s="311" t="s">
        <v>3892</v>
      </c>
      <c r="U60" s="414">
        <v>127493</v>
      </c>
      <c r="V60" s="77" t="s">
        <v>4201</v>
      </c>
      <c r="W60" s="430" t="s">
        <v>4201</v>
      </c>
      <c r="X60" s="414">
        <v>131136</v>
      </c>
      <c r="Y60" s="77" t="s">
        <v>4202</v>
      </c>
      <c r="Z60" s="311" t="s">
        <v>4202</v>
      </c>
      <c r="AA60" s="414">
        <v>134779</v>
      </c>
      <c r="AB60" s="77" t="s">
        <v>4203</v>
      </c>
      <c r="AC60" s="430" t="s">
        <v>4203</v>
      </c>
      <c r="AD60" s="414">
        <v>138422</v>
      </c>
      <c r="AE60" s="77" t="s">
        <v>3102</v>
      </c>
      <c r="AF60" s="430" t="s">
        <v>3102</v>
      </c>
      <c r="AG60" s="414">
        <v>142065</v>
      </c>
      <c r="AH60" s="77" t="s">
        <v>4204</v>
      </c>
      <c r="AI60" s="430" t="s">
        <v>4204</v>
      </c>
    </row>
    <row r="61" spans="1:35" x14ac:dyDescent="0.25">
      <c r="A61" s="76">
        <f>IF('Basic Calculator'!$AE$17&lt;&gt;"",IF(VLOOKUP('Basic Calculator'!$AE$17,'Basic Calculator'!$AG$18:$AI$75,3,FALSE)=D61,1,0),0)</f>
        <v>0</v>
      </c>
      <c r="B61" s="405">
        <f>IF('Basic Calculator'!$AE$18&lt;&gt;"",IF('Basic Calculator'!$AE$18=E61,1,0),0)</f>
        <v>0</v>
      </c>
      <c r="C61" s="81">
        <f t="shared" si="0"/>
        <v>0</v>
      </c>
      <c r="D61" s="425" t="s">
        <v>512</v>
      </c>
      <c r="E61" s="425">
        <v>14</v>
      </c>
      <c r="F61" s="309">
        <v>129134</v>
      </c>
      <c r="G61" s="78" t="s">
        <v>3673</v>
      </c>
      <c r="H61" s="307" t="s">
        <v>3673</v>
      </c>
      <c r="I61" s="414">
        <v>133438</v>
      </c>
      <c r="J61" s="77" t="s">
        <v>4205</v>
      </c>
      <c r="K61" s="430" t="s">
        <v>4205</v>
      </c>
      <c r="L61" s="414">
        <v>137743</v>
      </c>
      <c r="M61" s="77" t="s">
        <v>3859</v>
      </c>
      <c r="N61" s="311" t="s">
        <v>3859</v>
      </c>
      <c r="O61" s="414">
        <v>142048</v>
      </c>
      <c r="P61" s="77" t="s">
        <v>4206</v>
      </c>
      <c r="Q61" s="430" t="s">
        <v>4206</v>
      </c>
      <c r="R61" s="414">
        <v>146352</v>
      </c>
      <c r="S61" s="77" t="s">
        <v>4207</v>
      </c>
      <c r="T61" s="311" t="s">
        <v>4207</v>
      </c>
      <c r="U61" s="414">
        <v>150657</v>
      </c>
      <c r="V61" s="77" t="s">
        <v>4208</v>
      </c>
      <c r="W61" s="430" t="s">
        <v>4208</v>
      </c>
      <c r="X61" s="414">
        <v>154962</v>
      </c>
      <c r="Y61" s="77" t="s">
        <v>4209</v>
      </c>
      <c r="Z61" s="311" t="s">
        <v>4209</v>
      </c>
      <c r="AA61" s="414">
        <v>159267</v>
      </c>
      <c r="AB61" s="77" t="s">
        <v>4210</v>
      </c>
      <c r="AC61" s="430" t="s">
        <v>4210</v>
      </c>
      <c r="AD61" s="414">
        <v>163571</v>
      </c>
      <c r="AE61" s="77" t="s">
        <v>4211</v>
      </c>
      <c r="AF61" s="430" t="s">
        <v>4211</v>
      </c>
      <c r="AG61" s="414">
        <v>167876</v>
      </c>
      <c r="AH61" s="77" t="s">
        <v>4212</v>
      </c>
      <c r="AI61" s="430" t="s">
        <v>4212</v>
      </c>
    </row>
    <row r="62" spans="1:35" ht="15.75" thickBot="1" x14ac:dyDescent="0.3">
      <c r="A62" s="419">
        <f>IF('Basic Calculator'!$AE$17&lt;&gt;"",IF(VLOOKUP('Basic Calculator'!$AE$17,'Basic Calculator'!$AG$18:$AI$75,3,FALSE)=D62,1,0),0)</f>
        <v>0</v>
      </c>
      <c r="B62" s="420">
        <f>IF('Basic Calculator'!$AE$18&lt;&gt;"",IF('Basic Calculator'!$AE$18=E62,1,0),0)</f>
        <v>0</v>
      </c>
      <c r="C62" s="422">
        <f t="shared" si="0"/>
        <v>0</v>
      </c>
      <c r="D62" s="426" t="s">
        <v>512</v>
      </c>
      <c r="E62" s="426">
        <v>15</v>
      </c>
      <c r="F62" s="423">
        <v>151894</v>
      </c>
      <c r="G62" s="416" t="s">
        <v>3290</v>
      </c>
      <c r="H62" s="428" t="s">
        <v>3290</v>
      </c>
      <c r="I62" s="415">
        <v>156957</v>
      </c>
      <c r="J62" s="431" t="s">
        <v>4213</v>
      </c>
      <c r="K62" s="432" t="s">
        <v>4213</v>
      </c>
      <c r="L62" s="415">
        <v>162019</v>
      </c>
      <c r="M62" s="431" t="s">
        <v>4214</v>
      </c>
      <c r="N62" s="433" t="s">
        <v>4214</v>
      </c>
      <c r="O62" s="415">
        <v>167082</v>
      </c>
      <c r="P62" s="431" t="s">
        <v>4215</v>
      </c>
      <c r="Q62" s="432" t="s">
        <v>4215</v>
      </c>
      <c r="R62" s="415">
        <v>172145</v>
      </c>
      <c r="S62" s="431" t="s">
        <v>3896</v>
      </c>
      <c r="T62" s="433" t="s">
        <v>3896</v>
      </c>
      <c r="U62" s="415">
        <v>177208</v>
      </c>
      <c r="V62" s="431" t="s">
        <v>4216</v>
      </c>
      <c r="W62" s="432" t="s">
        <v>4216</v>
      </c>
      <c r="X62" s="415">
        <v>182270</v>
      </c>
      <c r="Y62" s="431" t="s">
        <v>4217</v>
      </c>
      <c r="Z62" s="433" t="s">
        <v>4217</v>
      </c>
      <c r="AA62" s="415">
        <v>187333</v>
      </c>
      <c r="AB62" s="431" t="s">
        <v>4218</v>
      </c>
      <c r="AC62" s="432" t="s">
        <v>4218</v>
      </c>
      <c r="AD62" s="415">
        <v>191900</v>
      </c>
      <c r="AE62" s="431" t="s">
        <v>4104</v>
      </c>
      <c r="AF62" s="432" t="s">
        <v>4104</v>
      </c>
      <c r="AG62" s="415">
        <v>191900</v>
      </c>
      <c r="AH62" s="431" t="s">
        <v>4104</v>
      </c>
      <c r="AI62" s="432" t="s">
        <v>4104</v>
      </c>
    </row>
    <row r="63" spans="1:35" x14ac:dyDescent="0.25">
      <c r="A63" s="82">
        <f>IF('Basic Calculator'!$AE$17&lt;&gt;"",IF(VLOOKUP('Basic Calculator'!$AE$17,'Basic Calculator'!$AG$18:$AI$75,3,FALSE)=D63,1,0),0)</f>
        <v>0</v>
      </c>
      <c r="B63" s="407">
        <f>IF('Basic Calculator'!$AE$18&lt;&gt;"",IF('Basic Calculator'!$AE$18=E63,1,0),0)</f>
        <v>0</v>
      </c>
      <c r="C63" s="83">
        <f t="shared" si="0"/>
        <v>0</v>
      </c>
      <c r="D63" s="434" t="s">
        <v>604</v>
      </c>
      <c r="E63" s="434">
        <v>1</v>
      </c>
      <c r="F63" s="308">
        <v>26381</v>
      </c>
      <c r="G63" s="84" t="s">
        <v>4219</v>
      </c>
      <c r="H63" s="400" t="s">
        <v>1253</v>
      </c>
      <c r="I63" s="413">
        <v>27267</v>
      </c>
      <c r="J63" s="85" t="s">
        <v>180</v>
      </c>
      <c r="K63" s="429" t="s">
        <v>181</v>
      </c>
      <c r="L63" s="413">
        <v>28142</v>
      </c>
      <c r="M63" s="85" t="s">
        <v>1058</v>
      </c>
      <c r="N63" s="310" t="s">
        <v>1059</v>
      </c>
      <c r="O63" s="413">
        <v>29017</v>
      </c>
      <c r="P63" s="85" t="s">
        <v>1396</v>
      </c>
      <c r="Q63" s="429" t="s">
        <v>1397</v>
      </c>
      <c r="R63" s="413">
        <v>29892</v>
      </c>
      <c r="S63" s="85" t="s">
        <v>4142</v>
      </c>
      <c r="T63" s="310" t="s">
        <v>1854</v>
      </c>
      <c r="U63" s="413">
        <v>30404</v>
      </c>
      <c r="V63" s="85" t="s">
        <v>1803</v>
      </c>
      <c r="W63" s="429" t="s">
        <v>1079</v>
      </c>
      <c r="X63" s="413">
        <v>31273</v>
      </c>
      <c r="Y63" s="85" t="s">
        <v>2384</v>
      </c>
      <c r="Z63" s="310" t="s">
        <v>340</v>
      </c>
      <c r="AA63" s="413">
        <v>32148</v>
      </c>
      <c r="AB63" s="85" t="s">
        <v>2614</v>
      </c>
      <c r="AC63" s="429" t="s">
        <v>2031</v>
      </c>
      <c r="AD63" s="413">
        <v>32183</v>
      </c>
      <c r="AE63" s="85" t="s">
        <v>2421</v>
      </c>
      <c r="AF63" s="429" t="s">
        <v>1619</v>
      </c>
      <c r="AG63" s="413">
        <v>33000</v>
      </c>
      <c r="AH63" s="85" t="s">
        <v>4220</v>
      </c>
      <c r="AI63" s="429" t="s">
        <v>986</v>
      </c>
    </row>
    <row r="64" spans="1:35" x14ac:dyDescent="0.25">
      <c r="A64" s="76">
        <f>IF('Basic Calculator'!$AE$17&lt;&gt;"",IF(VLOOKUP('Basic Calculator'!$AE$17,'Basic Calculator'!$AG$18:$AI$75,3,FALSE)=D64,1,0),0)</f>
        <v>0</v>
      </c>
      <c r="B64" s="405">
        <f>IF('Basic Calculator'!$AE$18&lt;&gt;"",IF('Basic Calculator'!$AE$18=E64,1,0),0)</f>
        <v>0</v>
      </c>
      <c r="C64" s="81">
        <f t="shared" si="0"/>
        <v>0</v>
      </c>
      <c r="D64" s="425" t="s">
        <v>604</v>
      </c>
      <c r="E64" s="425">
        <v>2</v>
      </c>
      <c r="F64" s="309">
        <v>29664</v>
      </c>
      <c r="G64" s="78" t="s">
        <v>2034</v>
      </c>
      <c r="H64" s="307" t="s">
        <v>623</v>
      </c>
      <c r="I64" s="414">
        <v>30369</v>
      </c>
      <c r="J64" s="77" t="s">
        <v>2487</v>
      </c>
      <c r="K64" s="430" t="s">
        <v>1820</v>
      </c>
      <c r="L64" s="414">
        <v>31352</v>
      </c>
      <c r="M64" s="77" t="s">
        <v>2479</v>
      </c>
      <c r="N64" s="311" t="s">
        <v>1275</v>
      </c>
      <c r="O64" s="414">
        <v>32183</v>
      </c>
      <c r="P64" s="77" t="s">
        <v>2421</v>
      </c>
      <c r="Q64" s="430" t="s">
        <v>1619</v>
      </c>
      <c r="R64" s="414">
        <v>32546</v>
      </c>
      <c r="S64" s="77" t="s">
        <v>2385</v>
      </c>
      <c r="T64" s="311" t="s">
        <v>1159</v>
      </c>
      <c r="U64" s="414">
        <v>33504</v>
      </c>
      <c r="V64" s="77" t="s">
        <v>309</v>
      </c>
      <c r="W64" s="430" t="s">
        <v>310</v>
      </c>
      <c r="X64" s="414">
        <v>34461</v>
      </c>
      <c r="Y64" s="77" t="s">
        <v>3189</v>
      </c>
      <c r="Z64" s="311" t="s">
        <v>345</v>
      </c>
      <c r="AA64" s="414">
        <v>35419</v>
      </c>
      <c r="AB64" s="77" t="s">
        <v>299</v>
      </c>
      <c r="AC64" s="430" t="s">
        <v>1401</v>
      </c>
      <c r="AD64" s="414">
        <v>36376</v>
      </c>
      <c r="AE64" s="77" t="s">
        <v>3468</v>
      </c>
      <c r="AF64" s="430" t="s">
        <v>780</v>
      </c>
      <c r="AG64" s="414">
        <v>37334</v>
      </c>
      <c r="AH64" s="77" t="s">
        <v>3255</v>
      </c>
      <c r="AI64" s="430" t="s">
        <v>1637</v>
      </c>
    </row>
    <row r="65" spans="1:35" x14ac:dyDescent="0.25">
      <c r="A65" s="76">
        <f>IF('Basic Calculator'!$AE$17&lt;&gt;"",IF(VLOOKUP('Basic Calculator'!$AE$17,'Basic Calculator'!$AG$18:$AI$75,3,FALSE)=D65,1,0),0)</f>
        <v>0</v>
      </c>
      <c r="B65" s="405">
        <f>IF('Basic Calculator'!$AE$18&lt;&gt;"",IF('Basic Calculator'!$AE$18=E65,1,0),0)</f>
        <v>0</v>
      </c>
      <c r="C65" s="81">
        <f t="shared" si="0"/>
        <v>0</v>
      </c>
      <c r="D65" s="425" t="s">
        <v>604</v>
      </c>
      <c r="E65" s="425">
        <v>3</v>
      </c>
      <c r="F65" s="309">
        <v>38840</v>
      </c>
      <c r="G65" s="78" t="s">
        <v>4221</v>
      </c>
      <c r="H65" s="307" t="s">
        <v>592</v>
      </c>
      <c r="I65" s="414">
        <v>39918</v>
      </c>
      <c r="J65" s="77" t="s">
        <v>618</v>
      </c>
      <c r="K65" s="430" t="s">
        <v>619</v>
      </c>
      <c r="L65" s="414">
        <v>40997</v>
      </c>
      <c r="M65" s="77" t="s">
        <v>324</v>
      </c>
      <c r="N65" s="311" t="s">
        <v>325</v>
      </c>
      <c r="O65" s="414">
        <v>42076</v>
      </c>
      <c r="P65" s="77" t="s">
        <v>326</v>
      </c>
      <c r="Q65" s="430" t="s">
        <v>327</v>
      </c>
      <c r="R65" s="414">
        <v>43154</v>
      </c>
      <c r="S65" s="77" t="s">
        <v>4222</v>
      </c>
      <c r="T65" s="311" t="s">
        <v>620</v>
      </c>
      <c r="U65" s="414">
        <v>44233</v>
      </c>
      <c r="V65" s="77" t="s">
        <v>330</v>
      </c>
      <c r="W65" s="430" t="s">
        <v>331</v>
      </c>
      <c r="X65" s="414">
        <v>45312</v>
      </c>
      <c r="Y65" s="77" t="s">
        <v>213</v>
      </c>
      <c r="Z65" s="311" t="s">
        <v>214</v>
      </c>
      <c r="AA65" s="414">
        <v>46391</v>
      </c>
      <c r="AB65" s="77" t="s">
        <v>607</v>
      </c>
      <c r="AC65" s="430" t="s">
        <v>621</v>
      </c>
      <c r="AD65" s="414">
        <v>47469</v>
      </c>
      <c r="AE65" s="77" t="s">
        <v>4223</v>
      </c>
      <c r="AF65" s="430" t="s">
        <v>1120</v>
      </c>
      <c r="AG65" s="414">
        <v>48548</v>
      </c>
      <c r="AH65" s="77" t="s">
        <v>2763</v>
      </c>
      <c r="AI65" s="430" t="s">
        <v>334</v>
      </c>
    </row>
    <row r="66" spans="1:35" x14ac:dyDescent="0.25">
      <c r="A66" s="76">
        <f>IF('Basic Calculator'!$AE$17&lt;&gt;"",IF(VLOOKUP('Basic Calculator'!$AE$17,'Basic Calculator'!$AG$18:$AI$75,3,FALSE)=D66,1,0),0)</f>
        <v>0</v>
      </c>
      <c r="B66" s="405">
        <f>IF('Basic Calculator'!$AE$18&lt;&gt;"",IF('Basic Calculator'!$AE$18=E66,1,0),0)</f>
        <v>0</v>
      </c>
      <c r="C66" s="81">
        <f t="shared" si="0"/>
        <v>0</v>
      </c>
      <c r="D66" s="425" t="s">
        <v>604</v>
      </c>
      <c r="E66" s="425">
        <v>4</v>
      </c>
      <c r="F66" s="309">
        <v>43597</v>
      </c>
      <c r="G66" s="78" t="s">
        <v>4224</v>
      </c>
      <c r="H66" s="307" t="s">
        <v>1041</v>
      </c>
      <c r="I66" s="414">
        <v>44808</v>
      </c>
      <c r="J66" s="77" t="s">
        <v>221</v>
      </c>
      <c r="K66" s="430" t="s">
        <v>222</v>
      </c>
      <c r="L66" s="414">
        <v>46019</v>
      </c>
      <c r="M66" s="77" t="s">
        <v>672</v>
      </c>
      <c r="N66" s="311" t="s">
        <v>673</v>
      </c>
      <c r="O66" s="414">
        <v>47229</v>
      </c>
      <c r="P66" s="77" t="s">
        <v>2935</v>
      </c>
      <c r="Q66" s="430" t="s">
        <v>711</v>
      </c>
      <c r="R66" s="414">
        <v>48440</v>
      </c>
      <c r="S66" s="77" t="s">
        <v>525</v>
      </c>
      <c r="T66" s="311" t="s">
        <v>548</v>
      </c>
      <c r="U66" s="414">
        <v>49651</v>
      </c>
      <c r="V66" s="77" t="s">
        <v>248</v>
      </c>
      <c r="W66" s="430" t="s">
        <v>249</v>
      </c>
      <c r="X66" s="414">
        <v>50861</v>
      </c>
      <c r="Y66" s="77" t="s">
        <v>2185</v>
      </c>
      <c r="Z66" s="311" t="s">
        <v>2186</v>
      </c>
      <c r="AA66" s="414">
        <v>52072</v>
      </c>
      <c r="AB66" s="77" t="s">
        <v>3765</v>
      </c>
      <c r="AC66" s="430" t="s">
        <v>3952</v>
      </c>
      <c r="AD66" s="414">
        <v>53283</v>
      </c>
      <c r="AE66" s="77" t="s">
        <v>2424</v>
      </c>
      <c r="AF66" s="430" t="s">
        <v>2339</v>
      </c>
      <c r="AG66" s="414">
        <v>54493</v>
      </c>
      <c r="AH66" s="77" t="s">
        <v>4110</v>
      </c>
      <c r="AI66" s="430" t="s">
        <v>1503</v>
      </c>
    </row>
    <row r="67" spans="1:35" x14ac:dyDescent="0.25">
      <c r="A67" s="76">
        <f>IF('Basic Calculator'!$AE$17&lt;&gt;"",IF(VLOOKUP('Basic Calculator'!$AE$17,'Basic Calculator'!$AG$18:$AI$75,3,FALSE)=D67,1,0),0)</f>
        <v>0</v>
      </c>
      <c r="B67" s="405">
        <f>IF('Basic Calculator'!$AE$18&lt;&gt;"",IF('Basic Calculator'!$AE$18=E67,1,0),0)</f>
        <v>0</v>
      </c>
      <c r="C67" s="81">
        <f t="shared" si="0"/>
        <v>0</v>
      </c>
      <c r="D67" s="425" t="s">
        <v>604</v>
      </c>
      <c r="E67" s="425">
        <v>5</v>
      </c>
      <c r="F67" s="309">
        <v>50133</v>
      </c>
      <c r="G67" s="78" t="s">
        <v>2000</v>
      </c>
      <c r="H67" s="307" t="s">
        <v>598</v>
      </c>
      <c r="I67" s="414">
        <v>51488</v>
      </c>
      <c r="J67" s="77" t="s">
        <v>3979</v>
      </c>
      <c r="K67" s="430" t="s">
        <v>559</v>
      </c>
      <c r="L67" s="414">
        <v>52842</v>
      </c>
      <c r="M67" s="77" t="s">
        <v>464</v>
      </c>
      <c r="N67" s="311" t="s">
        <v>465</v>
      </c>
      <c r="O67" s="414">
        <v>54197</v>
      </c>
      <c r="P67" s="77" t="s">
        <v>2405</v>
      </c>
      <c r="Q67" s="430" t="s">
        <v>771</v>
      </c>
      <c r="R67" s="414">
        <v>55552</v>
      </c>
      <c r="S67" s="77" t="s">
        <v>375</v>
      </c>
      <c r="T67" s="311" t="s">
        <v>376</v>
      </c>
      <c r="U67" s="414">
        <v>56906</v>
      </c>
      <c r="V67" s="77" t="s">
        <v>662</v>
      </c>
      <c r="W67" s="430" t="s">
        <v>1538</v>
      </c>
      <c r="X67" s="414">
        <v>58261</v>
      </c>
      <c r="Y67" s="77" t="s">
        <v>592</v>
      </c>
      <c r="Z67" s="311" t="s">
        <v>574</v>
      </c>
      <c r="AA67" s="414">
        <v>59616</v>
      </c>
      <c r="AB67" s="77" t="s">
        <v>2146</v>
      </c>
      <c r="AC67" s="430" t="s">
        <v>2038</v>
      </c>
      <c r="AD67" s="414">
        <v>60971</v>
      </c>
      <c r="AE67" s="77" t="s">
        <v>1611</v>
      </c>
      <c r="AF67" s="430" t="s">
        <v>2847</v>
      </c>
      <c r="AG67" s="414">
        <v>62325</v>
      </c>
      <c r="AH67" s="77" t="s">
        <v>3098</v>
      </c>
      <c r="AI67" s="430" t="s">
        <v>903</v>
      </c>
    </row>
    <row r="68" spans="1:35" x14ac:dyDescent="0.25">
      <c r="A68" s="76">
        <f>IF('Basic Calculator'!$AE$17&lt;&gt;"",IF(VLOOKUP('Basic Calculator'!$AE$17,'Basic Calculator'!$AG$18:$AI$75,3,FALSE)=D68,1,0),0)</f>
        <v>0</v>
      </c>
      <c r="B68" s="405">
        <f>IF('Basic Calculator'!$AE$18&lt;&gt;"",IF('Basic Calculator'!$AE$18=E68,1,0),0)</f>
        <v>0</v>
      </c>
      <c r="C68" s="81">
        <f t="shared" ref="C68:C131" si="1">IF(AND(A68=1,B68=1),1,0)</f>
        <v>0</v>
      </c>
      <c r="D68" s="425" t="s">
        <v>604</v>
      </c>
      <c r="E68" s="425">
        <v>6</v>
      </c>
      <c r="F68" s="309">
        <v>52868</v>
      </c>
      <c r="G68" s="78" t="s">
        <v>4225</v>
      </c>
      <c r="H68" s="307" t="s">
        <v>1434</v>
      </c>
      <c r="I68" s="414">
        <v>54378</v>
      </c>
      <c r="J68" s="77" t="s">
        <v>4187</v>
      </c>
      <c r="K68" s="430" t="s">
        <v>3578</v>
      </c>
      <c r="L68" s="414">
        <v>55889</v>
      </c>
      <c r="M68" s="77" t="s">
        <v>531</v>
      </c>
      <c r="N68" s="311" t="s">
        <v>1537</v>
      </c>
      <c r="O68" s="414">
        <v>57400</v>
      </c>
      <c r="P68" s="77" t="s">
        <v>478</v>
      </c>
      <c r="Q68" s="430" t="s">
        <v>2070</v>
      </c>
      <c r="R68" s="414">
        <v>58910</v>
      </c>
      <c r="S68" s="77" t="s">
        <v>532</v>
      </c>
      <c r="T68" s="311" t="s">
        <v>2347</v>
      </c>
      <c r="U68" s="414">
        <v>60421</v>
      </c>
      <c r="V68" s="77" t="s">
        <v>533</v>
      </c>
      <c r="W68" s="430" t="s">
        <v>2049</v>
      </c>
      <c r="X68" s="414">
        <v>61932</v>
      </c>
      <c r="Y68" s="77" t="s">
        <v>2925</v>
      </c>
      <c r="Z68" s="311" t="s">
        <v>2929</v>
      </c>
      <c r="AA68" s="414">
        <v>63442</v>
      </c>
      <c r="AB68" s="77" t="s">
        <v>2488</v>
      </c>
      <c r="AC68" s="430" t="s">
        <v>3139</v>
      </c>
      <c r="AD68" s="414">
        <v>64953</v>
      </c>
      <c r="AE68" s="77" t="s">
        <v>709</v>
      </c>
      <c r="AF68" s="430" t="s">
        <v>3230</v>
      </c>
      <c r="AG68" s="414">
        <v>66464</v>
      </c>
      <c r="AH68" s="77" t="s">
        <v>538</v>
      </c>
      <c r="AI68" s="430" t="s">
        <v>2869</v>
      </c>
    </row>
    <row r="69" spans="1:35" x14ac:dyDescent="0.25">
      <c r="A69" s="76">
        <f>IF('Basic Calculator'!$AE$17&lt;&gt;"",IF(VLOOKUP('Basic Calculator'!$AE$17,'Basic Calculator'!$AG$18:$AI$75,3,FALSE)=D69,1,0),0)</f>
        <v>0</v>
      </c>
      <c r="B69" s="405">
        <f>IF('Basic Calculator'!$AE$18&lt;&gt;"",IF('Basic Calculator'!$AE$18=E69,1,0),0)</f>
        <v>0</v>
      </c>
      <c r="C69" s="81">
        <f t="shared" si="1"/>
        <v>0</v>
      </c>
      <c r="D69" s="425" t="s">
        <v>604</v>
      </c>
      <c r="E69" s="425">
        <v>7</v>
      </c>
      <c r="F69" s="309">
        <v>57070</v>
      </c>
      <c r="G69" s="78" t="s">
        <v>1508</v>
      </c>
      <c r="H69" s="307" t="s">
        <v>1509</v>
      </c>
      <c r="I69" s="414">
        <v>58748</v>
      </c>
      <c r="J69" s="77" t="s">
        <v>2372</v>
      </c>
      <c r="K69" s="430" t="s">
        <v>1420</v>
      </c>
      <c r="L69" s="414">
        <v>60427</v>
      </c>
      <c r="M69" s="77" t="s">
        <v>533</v>
      </c>
      <c r="N69" s="311" t="s">
        <v>2049</v>
      </c>
      <c r="O69" s="414">
        <v>62106</v>
      </c>
      <c r="P69" s="77" t="s">
        <v>432</v>
      </c>
      <c r="Q69" s="430" t="s">
        <v>2759</v>
      </c>
      <c r="R69" s="414">
        <v>63784</v>
      </c>
      <c r="S69" s="77" t="s">
        <v>925</v>
      </c>
      <c r="T69" s="311" t="s">
        <v>2494</v>
      </c>
      <c r="U69" s="414">
        <v>65463</v>
      </c>
      <c r="V69" s="77" t="s">
        <v>668</v>
      </c>
      <c r="W69" s="430" t="s">
        <v>2785</v>
      </c>
      <c r="X69" s="414">
        <v>67142</v>
      </c>
      <c r="Y69" s="77" t="s">
        <v>2253</v>
      </c>
      <c r="Z69" s="311" t="s">
        <v>3719</v>
      </c>
      <c r="AA69" s="414">
        <v>68820</v>
      </c>
      <c r="AB69" s="77" t="s">
        <v>4226</v>
      </c>
      <c r="AC69" s="430" t="s">
        <v>2656</v>
      </c>
      <c r="AD69" s="414">
        <v>70499</v>
      </c>
      <c r="AE69" s="77" t="s">
        <v>931</v>
      </c>
      <c r="AF69" s="430" t="s">
        <v>2233</v>
      </c>
      <c r="AG69" s="414">
        <v>72178</v>
      </c>
      <c r="AH69" s="77" t="s">
        <v>352</v>
      </c>
      <c r="AI69" s="430" t="s">
        <v>2233</v>
      </c>
    </row>
    <row r="70" spans="1:35" x14ac:dyDescent="0.25">
      <c r="A70" s="76">
        <f>IF('Basic Calculator'!$AE$17&lt;&gt;"",IF(VLOOKUP('Basic Calculator'!$AE$17,'Basic Calculator'!$AG$18:$AI$75,3,FALSE)=D70,1,0),0)</f>
        <v>0</v>
      </c>
      <c r="B70" s="405">
        <f>IF('Basic Calculator'!$AE$18&lt;&gt;"",IF('Basic Calculator'!$AE$18=E70,1,0),0)</f>
        <v>0</v>
      </c>
      <c r="C70" s="81">
        <f t="shared" si="1"/>
        <v>0</v>
      </c>
      <c r="D70" s="425" t="s">
        <v>604</v>
      </c>
      <c r="E70" s="425">
        <v>8</v>
      </c>
      <c r="F70" s="309">
        <v>59483</v>
      </c>
      <c r="G70" s="78" t="s">
        <v>1321</v>
      </c>
      <c r="H70" s="307" t="s">
        <v>1248</v>
      </c>
      <c r="I70" s="414">
        <v>61341</v>
      </c>
      <c r="J70" s="77" t="s">
        <v>259</v>
      </c>
      <c r="K70" s="430" t="s">
        <v>1554</v>
      </c>
      <c r="L70" s="414">
        <v>63200</v>
      </c>
      <c r="M70" s="77" t="s">
        <v>1238</v>
      </c>
      <c r="N70" s="311" t="s">
        <v>2986</v>
      </c>
      <c r="O70" s="414">
        <v>65059</v>
      </c>
      <c r="P70" s="77" t="s">
        <v>1137</v>
      </c>
      <c r="Q70" s="430" t="s">
        <v>2059</v>
      </c>
      <c r="R70" s="414">
        <v>66917</v>
      </c>
      <c r="S70" s="77" t="s">
        <v>710</v>
      </c>
      <c r="T70" s="311" t="s">
        <v>3474</v>
      </c>
      <c r="U70" s="414">
        <v>68776</v>
      </c>
      <c r="V70" s="77" t="s">
        <v>2338</v>
      </c>
      <c r="W70" s="430" t="s">
        <v>4227</v>
      </c>
      <c r="X70" s="414">
        <v>70635</v>
      </c>
      <c r="Y70" s="77" t="s">
        <v>3177</v>
      </c>
      <c r="Z70" s="311" t="s">
        <v>2233</v>
      </c>
      <c r="AA70" s="414">
        <v>72493</v>
      </c>
      <c r="AB70" s="77" t="s">
        <v>227</v>
      </c>
      <c r="AC70" s="430" t="s">
        <v>2233</v>
      </c>
      <c r="AD70" s="414">
        <v>74352</v>
      </c>
      <c r="AE70" s="77" t="s">
        <v>447</v>
      </c>
      <c r="AF70" s="430" t="s">
        <v>2233</v>
      </c>
      <c r="AG70" s="414">
        <v>76210</v>
      </c>
      <c r="AH70" s="77" t="s">
        <v>3322</v>
      </c>
      <c r="AI70" s="430" t="s">
        <v>2233</v>
      </c>
    </row>
    <row r="71" spans="1:35" x14ac:dyDescent="0.25">
      <c r="A71" s="76">
        <f>IF('Basic Calculator'!$AE$17&lt;&gt;"",IF(VLOOKUP('Basic Calculator'!$AE$17,'Basic Calculator'!$AG$18:$AI$75,3,FALSE)=D71,1,0),0)</f>
        <v>0</v>
      </c>
      <c r="B71" s="405">
        <f>IF('Basic Calculator'!$AE$18&lt;&gt;"",IF('Basic Calculator'!$AE$18=E71,1,0),0)</f>
        <v>0</v>
      </c>
      <c r="C71" s="81">
        <f t="shared" si="1"/>
        <v>0</v>
      </c>
      <c r="D71" s="425" t="s">
        <v>604</v>
      </c>
      <c r="E71" s="425">
        <v>9</v>
      </c>
      <c r="F71" s="309">
        <v>63646</v>
      </c>
      <c r="G71" s="78" t="s">
        <v>617</v>
      </c>
      <c r="H71" s="307" t="s">
        <v>3637</v>
      </c>
      <c r="I71" s="414">
        <v>65699</v>
      </c>
      <c r="J71" s="77" t="s">
        <v>2198</v>
      </c>
      <c r="K71" s="430" t="s">
        <v>4228</v>
      </c>
      <c r="L71" s="414">
        <v>67752</v>
      </c>
      <c r="M71" s="77" t="s">
        <v>1045</v>
      </c>
      <c r="N71" s="311" t="s">
        <v>2406</v>
      </c>
      <c r="O71" s="414">
        <v>69805</v>
      </c>
      <c r="P71" s="77" t="s">
        <v>772</v>
      </c>
      <c r="Q71" s="430" t="s">
        <v>3551</v>
      </c>
      <c r="R71" s="414">
        <v>71858</v>
      </c>
      <c r="S71" s="77" t="s">
        <v>1047</v>
      </c>
      <c r="T71" s="311" t="s">
        <v>2233</v>
      </c>
      <c r="U71" s="414">
        <v>73911</v>
      </c>
      <c r="V71" s="77" t="s">
        <v>4229</v>
      </c>
      <c r="W71" s="430" t="s">
        <v>2233</v>
      </c>
      <c r="X71" s="414">
        <v>75964</v>
      </c>
      <c r="Y71" s="77" t="s">
        <v>2778</v>
      </c>
      <c r="Z71" s="311" t="s">
        <v>2233</v>
      </c>
      <c r="AA71" s="414">
        <v>78017</v>
      </c>
      <c r="AB71" s="77" t="s">
        <v>1048</v>
      </c>
      <c r="AC71" s="430" t="s">
        <v>2233</v>
      </c>
      <c r="AD71" s="414">
        <v>80071</v>
      </c>
      <c r="AE71" s="77" t="s">
        <v>264</v>
      </c>
      <c r="AF71" s="430" t="s">
        <v>2233</v>
      </c>
      <c r="AG71" s="414">
        <v>82124</v>
      </c>
      <c r="AH71" s="77" t="s">
        <v>368</v>
      </c>
      <c r="AI71" s="430" t="s">
        <v>2233</v>
      </c>
    </row>
    <row r="72" spans="1:35" x14ac:dyDescent="0.25">
      <c r="A72" s="76">
        <f>IF('Basic Calculator'!$AE$17&lt;&gt;"",IF(VLOOKUP('Basic Calculator'!$AE$17,'Basic Calculator'!$AG$18:$AI$75,3,FALSE)=D72,1,0),0)</f>
        <v>0</v>
      </c>
      <c r="B72" s="405">
        <f>IF('Basic Calculator'!$AE$18&lt;&gt;"",IF('Basic Calculator'!$AE$18=E72,1,0),0)</f>
        <v>0</v>
      </c>
      <c r="C72" s="81">
        <f t="shared" si="1"/>
        <v>0</v>
      </c>
      <c r="D72" s="425" t="s">
        <v>604</v>
      </c>
      <c r="E72" s="425">
        <v>10</v>
      </c>
      <c r="F72" s="309">
        <v>70089</v>
      </c>
      <c r="G72" s="78" t="s">
        <v>798</v>
      </c>
      <c r="H72" s="307" t="s">
        <v>2233</v>
      </c>
      <c r="I72" s="414">
        <v>72349</v>
      </c>
      <c r="J72" s="77" t="s">
        <v>1245</v>
      </c>
      <c r="K72" s="430" t="s">
        <v>2233</v>
      </c>
      <c r="L72" s="414">
        <v>74610</v>
      </c>
      <c r="M72" s="77" t="s">
        <v>758</v>
      </c>
      <c r="N72" s="311" t="s">
        <v>2233</v>
      </c>
      <c r="O72" s="414">
        <v>76870</v>
      </c>
      <c r="P72" s="77" t="s">
        <v>868</v>
      </c>
      <c r="Q72" s="430" t="s">
        <v>2233</v>
      </c>
      <c r="R72" s="414">
        <v>79131</v>
      </c>
      <c r="S72" s="77" t="s">
        <v>2011</v>
      </c>
      <c r="T72" s="311" t="s">
        <v>2233</v>
      </c>
      <c r="U72" s="414">
        <v>81392</v>
      </c>
      <c r="V72" s="77" t="s">
        <v>1740</v>
      </c>
      <c r="W72" s="430" t="s">
        <v>2233</v>
      </c>
      <c r="X72" s="414">
        <v>83652</v>
      </c>
      <c r="Y72" s="77" t="s">
        <v>2335</v>
      </c>
      <c r="Z72" s="311" t="s">
        <v>2233</v>
      </c>
      <c r="AA72" s="414">
        <v>85913</v>
      </c>
      <c r="AB72" s="77" t="s">
        <v>4230</v>
      </c>
      <c r="AC72" s="430" t="s">
        <v>2233</v>
      </c>
      <c r="AD72" s="414">
        <v>88173</v>
      </c>
      <c r="AE72" s="77" t="s">
        <v>3864</v>
      </c>
      <c r="AF72" s="430" t="s">
        <v>2233</v>
      </c>
      <c r="AG72" s="414">
        <v>90434</v>
      </c>
      <c r="AH72" s="77" t="s">
        <v>2219</v>
      </c>
      <c r="AI72" s="430" t="s">
        <v>2233</v>
      </c>
    </row>
    <row r="73" spans="1:35" x14ac:dyDescent="0.25">
      <c r="A73" s="76">
        <f>IF('Basic Calculator'!$AE$17&lt;&gt;"",IF(VLOOKUP('Basic Calculator'!$AE$17,'Basic Calculator'!$AG$18:$AI$75,3,FALSE)=D73,1,0),0)</f>
        <v>0</v>
      </c>
      <c r="B73" s="405">
        <f>IF('Basic Calculator'!$AE$18&lt;&gt;"",IF('Basic Calculator'!$AE$18=E73,1,0),0)</f>
        <v>0</v>
      </c>
      <c r="C73" s="81">
        <f t="shared" si="1"/>
        <v>0</v>
      </c>
      <c r="D73" s="425" t="s">
        <v>604</v>
      </c>
      <c r="E73" s="425">
        <v>11</v>
      </c>
      <c r="F73" s="309">
        <v>74522</v>
      </c>
      <c r="G73" s="78" t="s">
        <v>1302</v>
      </c>
      <c r="H73" s="307" t="s">
        <v>2233</v>
      </c>
      <c r="I73" s="414">
        <v>77006</v>
      </c>
      <c r="J73" s="77" t="s">
        <v>1763</v>
      </c>
      <c r="K73" s="430" t="s">
        <v>2233</v>
      </c>
      <c r="L73" s="414">
        <v>79490</v>
      </c>
      <c r="M73" s="77" t="s">
        <v>1390</v>
      </c>
      <c r="N73" s="311" t="s">
        <v>2233</v>
      </c>
      <c r="O73" s="414">
        <v>81974</v>
      </c>
      <c r="P73" s="77" t="s">
        <v>3370</v>
      </c>
      <c r="Q73" s="430" t="s">
        <v>2233</v>
      </c>
      <c r="R73" s="414">
        <v>84457</v>
      </c>
      <c r="S73" s="77" t="s">
        <v>2161</v>
      </c>
      <c r="T73" s="311" t="s">
        <v>2233</v>
      </c>
      <c r="U73" s="414">
        <v>86941</v>
      </c>
      <c r="V73" s="77" t="s">
        <v>865</v>
      </c>
      <c r="W73" s="430" t="s">
        <v>2233</v>
      </c>
      <c r="X73" s="414">
        <v>89425</v>
      </c>
      <c r="Y73" s="77" t="s">
        <v>4231</v>
      </c>
      <c r="Z73" s="311" t="s">
        <v>2233</v>
      </c>
      <c r="AA73" s="414">
        <v>91909</v>
      </c>
      <c r="AB73" s="77" t="s">
        <v>2282</v>
      </c>
      <c r="AC73" s="430" t="s">
        <v>2233</v>
      </c>
      <c r="AD73" s="414">
        <v>94393</v>
      </c>
      <c r="AE73" s="77" t="s">
        <v>4232</v>
      </c>
      <c r="AF73" s="430" t="s">
        <v>2233</v>
      </c>
      <c r="AG73" s="414">
        <v>96876</v>
      </c>
      <c r="AH73" s="77" t="s">
        <v>4233</v>
      </c>
      <c r="AI73" s="430" t="s">
        <v>2233</v>
      </c>
    </row>
    <row r="74" spans="1:35" x14ac:dyDescent="0.25">
      <c r="A74" s="76">
        <f>IF('Basic Calculator'!$AE$17&lt;&gt;"",IF(VLOOKUP('Basic Calculator'!$AE$17,'Basic Calculator'!$AG$18:$AI$75,3,FALSE)=D74,1,0),0)</f>
        <v>0</v>
      </c>
      <c r="B74" s="405">
        <f>IF('Basic Calculator'!$AE$18&lt;&gt;"",IF('Basic Calculator'!$AE$18=E74,1,0),0)</f>
        <v>0</v>
      </c>
      <c r="C74" s="81">
        <f t="shared" si="1"/>
        <v>0</v>
      </c>
      <c r="D74" s="425" t="s">
        <v>604</v>
      </c>
      <c r="E74" s="425">
        <v>12</v>
      </c>
      <c r="F74" s="309">
        <v>89322</v>
      </c>
      <c r="G74" s="78" t="s">
        <v>1976</v>
      </c>
      <c r="H74" s="307" t="s">
        <v>2233</v>
      </c>
      <c r="I74" s="414">
        <v>92299</v>
      </c>
      <c r="J74" s="77" t="s">
        <v>4234</v>
      </c>
      <c r="K74" s="430" t="s">
        <v>2233</v>
      </c>
      <c r="L74" s="414">
        <v>95276</v>
      </c>
      <c r="M74" s="77" t="s">
        <v>2675</v>
      </c>
      <c r="N74" s="311" t="s">
        <v>2233</v>
      </c>
      <c r="O74" s="414">
        <v>98253</v>
      </c>
      <c r="P74" s="77" t="s">
        <v>4018</v>
      </c>
      <c r="Q74" s="430" t="s">
        <v>2233</v>
      </c>
      <c r="R74" s="414">
        <v>101230</v>
      </c>
      <c r="S74" s="77" t="s">
        <v>2210</v>
      </c>
      <c r="T74" s="311" t="s">
        <v>2233</v>
      </c>
      <c r="U74" s="414">
        <v>104207</v>
      </c>
      <c r="V74" s="77" t="s">
        <v>4235</v>
      </c>
      <c r="W74" s="430" t="s">
        <v>2233</v>
      </c>
      <c r="X74" s="414">
        <v>107183</v>
      </c>
      <c r="Y74" s="77" t="s">
        <v>3686</v>
      </c>
      <c r="Z74" s="311" t="s">
        <v>3686</v>
      </c>
      <c r="AA74" s="414">
        <v>110160</v>
      </c>
      <c r="AB74" s="77" t="s">
        <v>4236</v>
      </c>
      <c r="AC74" s="430" t="s">
        <v>4236</v>
      </c>
      <c r="AD74" s="414">
        <v>113137</v>
      </c>
      <c r="AE74" s="77" t="s">
        <v>4237</v>
      </c>
      <c r="AF74" s="430" t="s">
        <v>4237</v>
      </c>
      <c r="AG74" s="414">
        <v>116114</v>
      </c>
      <c r="AH74" s="77" t="s">
        <v>4238</v>
      </c>
      <c r="AI74" s="430" t="s">
        <v>4238</v>
      </c>
    </row>
    <row r="75" spans="1:35" x14ac:dyDescent="0.25">
      <c r="A75" s="76">
        <f>IF('Basic Calculator'!$AE$17&lt;&gt;"",IF(VLOOKUP('Basic Calculator'!$AE$17,'Basic Calculator'!$AG$18:$AI$75,3,FALSE)=D75,1,0),0)</f>
        <v>0</v>
      </c>
      <c r="B75" s="405">
        <f>IF('Basic Calculator'!$AE$18&lt;&gt;"",IF('Basic Calculator'!$AE$18=E75,1,0),0)</f>
        <v>0</v>
      </c>
      <c r="C75" s="81">
        <f t="shared" si="1"/>
        <v>0</v>
      </c>
      <c r="D75" s="425" t="s">
        <v>604</v>
      </c>
      <c r="E75" s="425">
        <v>13</v>
      </c>
      <c r="F75" s="309">
        <v>106215</v>
      </c>
      <c r="G75" s="78" t="s">
        <v>4047</v>
      </c>
      <c r="H75" s="307" t="s">
        <v>4047</v>
      </c>
      <c r="I75" s="414">
        <v>109756</v>
      </c>
      <c r="J75" s="77" t="s">
        <v>4239</v>
      </c>
      <c r="K75" s="430" t="s">
        <v>4239</v>
      </c>
      <c r="L75" s="414">
        <v>113297</v>
      </c>
      <c r="M75" s="77" t="s">
        <v>4240</v>
      </c>
      <c r="N75" s="311" t="s">
        <v>4240</v>
      </c>
      <c r="O75" s="414">
        <v>116838</v>
      </c>
      <c r="P75" s="77" t="s">
        <v>3920</v>
      </c>
      <c r="Q75" s="430" t="s">
        <v>3920</v>
      </c>
      <c r="R75" s="414">
        <v>120379</v>
      </c>
      <c r="S75" s="77" t="s">
        <v>4241</v>
      </c>
      <c r="T75" s="311" t="s">
        <v>4241</v>
      </c>
      <c r="U75" s="414">
        <v>123920</v>
      </c>
      <c r="V75" s="77" t="s">
        <v>4242</v>
      </c>
      <c r="W75" s="430" t="s">
        <v>4242</v>
      </c>
      <c r="X75" s="414">
        <v>127461</v>
      </c>
      <c r="Y75" s="77" t="s">
        <v>4243</v>
      </c>
      <c r="Z75" s="311" t="s">
        <v>4243</v>
      </c>
      <c r="AA75" s="414">
        <v>131001</v>
      </c>
      <c r="AB75" s="77" t="s">
        <v>4244</v>
      </c>
      <c r="AC75" s="430" t="s">
        <v>4244</v>
      </c>
      <c r="AD75" s="414">
        <v>134542</v>
      </c>
      <c r="AE75" s="77" t="s">
        <v>4245</v>
      </c>
      <c r="AF75" s="430" t="s">
        <v>4245</v>
      </c>
      <c r="AG75" s="414">
        <v>138083</v>
      </c>
      <c r="AH75" s="77" t="s">
        <v>3005</v>
      </c>
      <c r="AI75" s="430" t="s">
        <v>3005</v>
      </c>
    </row>
    <row r="76" spans="1:35" x14ac:dyDescent="0.25">
      <c r="A76" s="76">
        <f>IF('Basic Calculator'!$AE$17&lt;&gt;"",IF(VLOOKUP('Basic Calculator'!$AE$17,'Basic Calculator'!$AG$18:$AI$75,3,FALSE)=D76,1,0),0)</f>
        <v>0</v>
      </c>
      <c r="B76" s="405">
        <f>IF('Basic Calculator'!$AE$18&lt;&gt;"",IF('Basic Calculator'!$AE$18=E76,1,0),0)</f>
        <v>0</v>
      </c>
      <c r="C76" s="81">
        <f t="shared" si="1"/>
        <v>0</v>
      </c>
      <c r="D76" s="425" t="s">
        <v>604</v>
      </c>
      <c r="E76" s="425">
        <v>14</v>
      </c>
      <c r="F76" s="309">
        <v>125514</v>
      </c>
      <c r="G76" s="78" t="s">
        <v>3971</v>
      </c>
      <c r="H76" s="307" t="s">
        <v>3971</v>
      </c>
      <c r="I76" s="414">
        <v>129698</v>
      </c>
      <c r="J76" s="77" t="s">
        <v>3963</v>
      </c>
      <c r="K76" s="430" t="s">
        <v>3963</v>
      </c>
      <c r="L76" s="414">
        <v>133882</v>
      </c>
      <c r="M76" s="77" t="s">
        <v>4246</v>
      </c>
      <c r="N76" s="311" t="s">
        <v>4246</v>
      </c>
      <c r="O76" s="414">
        <v>138066</v>
      </c>
      <c r="P76" s="77" t="s">
        <v>3005</v>
      </c>
      <c r="Q76" s="430" t="s">
        <v>3005</v>
      </c>
      <c r="R76" s="414">
        <v>142251</v>
      </c>
      <c r="S76" s="77" t="s">
        <v>4247</v>
      </c>
      <c r="T76" s="311" t="s">
        <v>4247</v>
      </c>
      <c r="U76" s="414">
        <v>146435</v>
      </c>
      <c r="V76" s="77" t="s">
        <v>3676</v>
      </c>
      <c r="W76" s="430" t="s">
        <v>3676</v>
      </c>
      <c r="X76" s="414">
        <v>150619</v>
      </c>
      <c r="Y76" s="77" t="s">
        <v>4248</v>
      </c>
      <c r="Z76" s="311" t="s">
        <v>4248</v>
      </c>
      <c r="AA76" s="414">
        <v>154803</v>
      </c>
      <c r="AB76" s="77" t="s">
        <v>4249</v>
      </c>
      <c r="AC76" s="430" t="s">
        <v>4249</v>
      </c>
      <c r="AD76" s="414">
        <v>158987</v>
      </c>
      <c r="AE76" s="77" t="s">
        <v>4250</v>
      </c>
      <c r="AF76" s="430" t="s">
        <v>4250</v>
      </c>
      <c r="AG76" s="414">
        <v>163171</v>
      </c>
      <c r="AH76" s="77" t="s">
        <v>4251</v>
      </c>
      <c r="AI76" s="430" t="s">
        <v>4251</v>
      </c>
    </row>
    <row r="77" spans="1:35" ht="15.75" thickBot="1" x14ac:dyDescent="0.3">
      <c r="A77" s="419">
        <f>IF('Basic Calculator'!$AE$17&lt;&gt;"",IF(VLOOKUP('Basic Calculator'!$AE$17,'Basic Calculator'!$AG$18:$AI$75,3,FALSE)=D77,1,0),0)</f>
        <v>0</v>
      </c>
      <c r="B77" s="420">
        <f>IF('Basic Calculator'!$AE$18&lt;&gt;"",IF('Basic Calculator'!$AE$18=E77,1,0),0)</f>
        <v>0</v>
      </c>
      <c r="C77" s="422">
        <f t="shared" si="1"/>
        <v>0</v>
      </c>
      <c r="D77" s="426" t="s">
        <v>604</v>
      </c>
      <c r="E77" s="426">
        <v>15</v>
      </c>
      <c r="F77" s="423">
        <v>147637</v>
      </c>
      <c r="G77" s="416" t="s">
        <v>4252</v>
      </c>
      <c r="H77" s="428" t="s">
        <v>4252</v>
      </c>
      <c r="I77" s="415">
        <v>152558</v>
      </c>
      <c r="J77" s="431" t="s">
        <v>4253</v>
      </c>
      <c r="K77" s="432" t="s">
        <v>4253</v>
      </c>
      <c r="L77" s="415">
        <v>157478</v>
      </c>
      <c r="M77" s="431" t="s">
        <v>4254</v>
      </c>
      <c r="N77" s="433" t="s">
        <v>4254</v>
      </c>
      <c r="O77" s="415">
        <v>162399</v>
      </c>
      <c r="P77" s="431" t="s">
        <v>4255</v>
      </c>
      <c r="Q77" s="432" t="s">
        <v>4255</v>
      </c>
      <c r="R77" s="415">
        <v>167320</v>
      </c>
      <c r="S77" s="431" t="s">
        <v>4256</v>
      </c>
      <c r="T77" s="433" t="s">
        <v>4256</v>
      </c>
      <c r="U77" s="415">
        <v>172241</v>
      </c>
      <c r="V77" s="431" t="s">
        <v>4257</v>
      </c>
      <c r="W77" s="432" t="s">
        <v>4257</v>
      </c>
      <c r="X77" s="415">
        <v>177162</v>
      </c>
      <c r="Y77" s="431" t="s">
        <v>4258</v>
      </c>
      <c r="Z77" s="433" t="s">
        <v>4258</v>
      </c>
      <c r="AA77" s="415">
        <v>182082</v>
      </c>
      <c r="AB77" s="431" t="s">
        <v>4259</v>
      </c>
      <c r="AC77" s="432" t="s">
        <v>4259</v>
      </c>
      <c r="AD77" s="415">
        <v>187003</v>
      </c>
      <c r="AE77" s="431" t="s">
        <v>4260</v>
      </c>
      <c r="AF77" s="432" t="s">
        <v>4260</v>
      </c>
      <c r="AG77" s="415">
        <v>191900</v>
      </c>
      <c r="AH77" s="431" t="s">
        <v>4104</v>
      </c>
      <c r="AI77" s="432" t="s">
        <v>4104</v>
      </c>
    </row>
    <row r="78" spans="1:35" x14ac:dyDescent="0.25">
      <c r="A78" s="82">
        <f>IF('Basic Calculator'!$AE$17&lt;&gt;"",IF(VLOOKUP('Basic Calculator'!$AE$17,'Basic Calculator'!$AG$18:$AI$75,3,FALSE)=D78,1,0),0)</f>
        <v>0</v>
      </c>
      <c r="B78" s="407">
        <f>IF('Basic Calculator'!$AE$18&lt;&gt;"",IF('Basic Calculator'!$AE$18=E78,1,0),0)</f>
        <v>0</v>
      </c>
      <c r="C78" s="83">
        <f t="shared" si="1"/>
        <v>0</v>
      </c>
      <c r="D78" s="434" t="s">
        <v>2351</v>
      </c>
      <c r="E78" s="434">
        <v>1</v>
      </c>
      <c r="F78" s="308">
        <v>25924</v>
      </c>
      <c r="G78" s="84" t="s">
        <v>2170</v>
      </c>
      <c r="H78" s="400" t="s">
        <v>605</v>
      </c>
      <c r="I78" s="413">
        <v>26794</v>
      </c>
      <c r="J78" s="85" t="s">
        <v>4261</v>
      </c>
      <c r="K78" s="429" t="s">
        <v>4262</v>
      </c>
      <c r="L78" s="413">
        <v>27655</v>
      </c>
      <c r="M78" s="85" t="s">
        <v>1755</v>
      </c>
      <c r="N78" s="310" t="s">
        <v>746</v>
      </c>
      <c r="O78" s="413">
        <v>28514</v>
      </c>
      <c r="P78" s="85" t="s">
        <v>1452</v>
      </c>
      <c r="Q78" s="429" t="s">
        <v>1453</v>
      </c>
      <c r="R78" s="413">
        <v>29374</v>
      </c>
      <c r="S78" s="85" t="s">
        <v>3466</v>
      </c>
      <c r="T78" s="310" t="s">
        <v>1951</v>
      </c>
      <c r="U78" s="413">
        <v>29877</v>
      </c>
      <c r="V78" s="85" t="s">
        <v>4142</v>
      </c>
      <c r="W78" s="429" t="s">
        <v>1854</v>
      </c>
      <c r="X78" s="413">
        <v>30731</v>
      </c>
      <c r="Y78" s="85" t="s">
        <v>1257</v>
      </c>
      <c r="Z78" s="310" t="s">
        <v>849</v>
      </c>
      <c r="AA78" s="413">
        <v>31590</v>
      </c>
      <c r="AB78" s="85" t="s">
        <v>4263</v>
      </c>
      <c r="AC78" s="429" t="s">
        <v>2345</v>
      </c>
      <c r="AD78" s="413">
        <v>31625</v>
      </c>
      <c r="AE78" s="85" t="s">
        <v>3789</v>
      </c>
      <c r="AF78" s="429" t="s">
        <v>564</v>
      </c>
      <c r="AG78" s="413">
        <v>32428</v>
      </c>
      <c r="AH78" s="85" t="s">
        <v>3750</v>
      </c>
      <c r="AI78" s="429" t="s">
        <v>676</v>
      </c>
    </row>
    <row r="79" spans="1:35" x14ac:dyDescent="0.25">
      <c r="A79" s="76">
        <f>IF('Basic Calculator'!$AE$17&lt;&gt;"",IF(VLOOKUP('Basic Calculator'!$AE$17,'Basic Calculator'!$AG$18:$AI$75,3,FALSE)=D79,1,0),0)</f>
        <v>0</v>
      </c>
      <c r="B79" s="405">
        <f>IF('Basic Calculator'!$AE$18&lt;&gt;"",IF('Basic Calculator'!$AE$18=E79,1,0),0)</f>
        <v>0</v>
      </c>
      <c r="C79" s="81">
        <f t="shared" si="1"/>
        <v>0</v>
      </c>
      <c r="D79" s="425" t="s">
        <v>2351</v>
      </c>
      <c r="E79" s="425">
        <v>2</v>
      </c>
      <c r="F79" s="309">
        <v>29150</v>
      </c>
      <c r="G79" s="78" t="s">
        <v>183</v>
      </c>
      <c r="H79" s="307" t="s">
        <v>184</v>
      </c>
      <c r="I79" s="414">
        <v>29843</v>
      </c>
      <c r="J79" s="77" t="s">
        <v>3175</v>
      </c>
      <c r="K79" s="430" t="s">
        <v>1698</v>
      </c>
      <c r="L79" s="414">
        <v>30809</v>
      </c>
      <c r="M79" s="77" t="s">
        <v>2404</v>
      </c>
      <c r="N79" s="311" t="s">
        <v>1468</v>
      </c>
      <c r="O79" s="414">
        <v>31625</v>
      </c>
      <c r="P79" s="77" t="s">
        <v>3789</v>
      </c>
      <c r="Q79" s="430" t="s">
        <v>564</v>
      </c>
      <c r="R79" s="414">
        <v>31982</v>
      </c>
      <c r="S79" s="77" t="s">
        <v>1689</v>
      </c>
      <c r="T79" s="311" t="s">
        <v>1087</v>
      </c>
      <c r="U79" s="414">
        <v>32923</v>
      </c>
      <c r="V79" s="77" t="s">
        <v>4264</v>
      </c>
      <c r="W79" s="430" t="s">
        <v>1439</v>
      </c>
      <c r="X79" s="414">
        <v>33864</v>
      </c>
      <c r="Y79" s="77" t="s">
        <v>4265</v>
      </c>
      <c r="Z79" s="311" t="s">
        <v>825</v>
      </c>
      <c r="AA79" s="414">
        <v>34805</v>
      </c>
      <c r="AB79" s="77" t="s">
        <v>2891</v>
      </c>
      <c r="AC79" s="430" t="s">
        <v>826</v>
      </c>
      <c r="AD79" s="414">
        <v>35746</v>
      </c>
      <c r="AE79" s="77" t="s">
        <v>4266</v>
      </c>
      <c r="AF79" s="430" t="s">
        <v>827</v>
      </c>
      <c r="AG79" s="414">
        <v>36687</v>
      </c>
      <c r="AH79" s="77" t="s">
        <v>828</v>
      </c>
      <c r="AI79" s="430" t="s">
        <v>829</v>
      </c>
    </row>
    <row r="80" spans="1:35" x14ac:dyDescent="0.25">
      <c r="A80" s="76">
        <f>IF('Basic Calculator'!$AE$17&lt;&gt;"",IF(VLOOKUP('Basic Calculator'!$AE$17,'Basic Calculator'!$AG$18:$AI$75,3,FALSE)=D80,1,0),0)</f>
        <v>0</v>
      </c>
      <c r="B80" s="405">
        <f>IF('Basic Calculator'!$AE$18&lt;&gt;"",IF('Basic Calculator'!$AE$18=E80,1,0),0)</f>
        <v>0</v>
      </c>
      <c r="C80" s="81">
        <f t="shared" si="1"/>
        <v>0</v>
      </c>
      <c r="D80" s="425" t="s">
        <v>2351</v>
      </c>
      <c r="E80" s="425">
        <v>3</v>
      </c>
      <c r="F80" s="309">
        <v>38166</v>
      </c>
      <c r="G80" s="78" t="s">
        <v>1772</v>
      </c>
      <c r="H80" s="307" t="s">
        <v>2004</v>
      </c>
      <c r="I80" s="414">
        <v>39226</v>
      </c>
      <c r="J80" s="77" t="s">
        <v>991</v>
      </c>
      <c r="K80" s="430" t="s">
        <v>992</v>
      </c>
      <c r="L80" s="414">
        <v>40286</v>
      </c>
      <c r="M80" s="77" t="s">
        <v>4267</v>
      </c>
      <c r="N80" s="311" t="s">
        <v>533</v>
      </c>
      <c r="O80" s="414">
        <v>41346</v>
      </c>
      <c r="P80" s="77" t="s">
        <v>3190</v>
      </c>
      <c r="Q80" s="430" t="s">
        <v>493</v>
      </c>
      <c r="R80" s="414">
        <v>42406</v>
      </c>
      <c r="S80" s="77" t="s">
        <v>2831</v>
      </c>
      <c r="T80" s="311" t="s">
        <v>2832</v>
      </c>
      <c r="U80" s="414">
        <v>43466</v>
      </c>
      <c r="V80" s="77" t="s">
        <v>2428</v>
      </c>
      <c r="W80" s="430" t="s">
        <v>749</v>
      </c>
      <c r="X80" s="414">
        <v>44526</v>
      </c>
      <c r="Y80" s="77" t="s">
        <v>729</v>
      </c>
      <c r="Z80" s="311" t="s">
        <v>1324</v>
      </c>
      <c r="AA80" s="414">
        <v>45586</v>
      </c>
      <c r="AB80" s="77" t="s">
        <v>764</v>
      </c>
      <c r="AC80" s="430" t="s">
        <v>765</v>
      </c>
      <c r="AD80" s="414">
        <v>46646</v>
      </c>
      <c r="AE80" s="77" t="s">
        <v>1317</v>
      </c>
      <c r="AF80" s="430" t="s">
        <v>1967</v>
      </c>
      <c r="AG80" s="414">
        <v>47706</v>
      </c>
      <c r="AH80" s="77" t="s">
        <v>557</v>
      </c>
      <c r="AI80" s="430" t="s">
        <v>558</v>
      </c>
    </row>
    <row r="81" spans="1:35" x14ac:dyDescent="0.25">
      <c r="A81" s="76">
        <f>IF('Basic Calculator'!$AE$17&lt;&gt;"",IF(VLOOKUP('Basic Calculator'!$AE$17,'Basic Calculator'!$AG$18:$AI$75,3,FALSE)=D81,1,0),0)</f>
        <v>0</v>
      </c>
      <c r="B81" s="405">
        <f>IF('Basic Calculator'!$AE$18&lt;&gt;"",IF('Basic Calculator'!$AE$18=E81,1,0),0)</f>
        <v>0</v>
      </c>
      <c r="C81" s="81">
        <f t="shared" si="1"/>
        <v>0</v>
      </c>
      <c r="D81" s="425" t="s">
        <v>2351</v>
      </c>
      <c r="E81" s="425">
        <v>4</v>
      </c>
      <c r="F81" s="309">
        <v>42841</v>
      </c>
      <c r="G81" s="78" t="s">
        <v>2499</v>
      </c>
      <c r="H81" s="307" t="s">
        <v>1326</v>
      </c>
      <c r="I81" s="414">
        <v>44031</v>
      </c>
      <c r="J81" s="77" t="s">
        <v>3280</v>
      </c>
      <c r="K81" s="430" t="s">
        <v>2943</v>
      </c>
      <c r="L81" s="414">
        <v>45221</v>
      </c>
      <c r="M81" s="77" t="s">
        <v>3951</v>
      </c>
      <c r="N81" s="311" t="s">
        <v>1476</v>
      </c>
      <c r="O81" s="414">
        <v>46411</v>
      </c>
      <c r="P81" s="77" t="s">
        <v>754</v>
      </c>
      <c r="Q81" s="430" t="s">
        <v>755</v>
      </c>
      <c r="R81" s="414">
        <v>47600</v>
      </c>
      <c r="S81" s="77" t="s">
        <v>2023</v>
      </c>
      <c r="T81" s="311" t="s">
        <v>1240</v>
      </c>
      <c r="U81" s="414">
        <v>48790</v>
      </c>
      <c r="V81" s="77" t="s">
        <v>2184</v>
      </c>
      <c r="W81" s="430" t="s">
        <v>1445</v>
      </c>
      <c r="X81" s="414">
        <v>49980</v>
      </c>
      <c r="Y81" s="77" t="s">
        <v>2041</v>
      </c>
      <c r="Z81" s="311" t="s">
        <v>2042</v>
      </c>
      <c r="AA81" s="414">
        <v>51169</v>
      </c>
      <c r="AB81" s="77" t="s">
        <v>1017</v>
      </c>
      <c r="AC81" s="430" t="s">
        <v>1018</v>
      </c>
      <c r="AD81" s="414">
        <v>52359</v>
      </c>
      <c r="AE81" s="77" t="s">
        <v>2867</v>
      </c>
      <c r="AF81" s="430" t="s">
        <v>2868</v>
      </c>
      <c r="AG81" s="414">
        <v>53549</v>
      </c>
      <c r="AH81" s="77" t="s">
        <v>3752</v>
      </c>
      <c r="AI81" s="430" t="s">
        <v>2825</v>
      </c>
    </row>
    <row r="82" spans="1:35" x14ac:dyDescent="0.25">
      <c r="A82" s="76">
        <f>IF('Basic Calculator'!$AE$17&lt;&gt;"",IF(VLOOKUP('Basic Calculator'!$AE$17,'Basic Calculator'!$AG$18:$AI$75,3,FALSE)=D82,1,0),0)</f>
        <v>0</v>
      </c>
      <c r="B82" s="405">
        <f>IF('Basic Calculator'!$AE$18&lt;&gt;"",IF('Basic Calculator'!$AE$18=E82,1,0),0)</f>
        <v>0</v>
      </c>
      <c r="C82" s="81">
        <f t="shared" si="1"/>
        <v>0</v>
      </c>
      <c r="D82" s="425" t="s">
        <v>2351</v>
      </c>
      <c r="E82" s="425">
        <v>5</v>
      </c>
      <c r="F82" s="309">
        <v>49264</v>
      </c>
      <c r="G82" s="78" t="s">
        <v>768</v>
      </c>
      <c r="H82" s="307" t="s">
        <v>769</v>
      </c>
      <c r="I82" s="414">
        <v>50595</v>
      </c>
      <c r="J82" s="77" t="s">
        <v>1830</v>
      </c>
      <c r="K82" s="430" t="s">
        <v>975</v>
      </c>
      <c r="L82" s="414">
        <v>51926</v>
      </c>
      <c r="M82" s="77" t="s">
        <v>2066</v>
      </c>
      <c r="N82" s="311" t="s">
        <v>2824</v>
      </c>
      <c r="O82" s="414">
        <v>53258</v>
      </c>
      <c r="P82" s="77" t="s">
        <v>365</v>
      </c>
      <c r="Q82" s="430" t="s">
        <v>366</v>
      </c>
      <c r="R82" s="414">
        <v>54589</v>
      </c>
      <c r="S82" s="77" t="s">
        <v>1360</v>
      </c>
      <c r="T82" s="311" t="s">
        <v>1307</v>
      </c>
      <c r="U82" s="414">
        <v>55920</v>
      </c>
      <c r="V82" s="77" t="s">
        <v>1202</v>
      </c>
      <c r="W82" s="430" t="s">
        <v>2082</v>
      </c>
      <c r="X82" s="414">
        <v>57251</v>
      </c>
      <c r="Y82" s="77" t="s">
        <v>2858</v>
      </c>
      <c r="Z82" s="311" t="s">
        <v>2256</v>
      </c>
      <c r="AA82" s="414">
        <v>58582</v>
      </c>
      <c r="AB82" s="77" t="s">
        <v>1404</v>
      </c>
      <c r="AC82" s="430" t="s">
        <v>4155</v>
      </c>
      <c r="AD82" s="414">
        <v>59914</v>
      </c>
      <c r="AE82" s="77" t="s">
        <v>1034</v>
      </c>
      <c r="AF82" s="430" t="s">
        <v>2013</v>
      </c>
      <c r="AG82" s="414">
        <v>61245</v>
      </c>
      <c r="AH82" s="77" t="s">
        <v>1511</v>
      </c>
      <c r="AI82" s="430" t="s">
        <v>2574</v>
      </c>
    </row>
    <row r="83" spans="1:35" x14ac:dyDescent="0.25">
      <c r="A83" s="76">
        <f>IF('Basic Calculator'!$AE$17&lt;&gt;"",IF(VLOOKUP('Basic Calculator'!$AE$17,'Basic Calculator'!$AG$18:$AI$75,3,FALSE)=D83,1,0),0)</f>
        <v>0</v>
      </c>
      <c r="B83" s="405">
        <f>IF('Basic Calculator'!$AE$18&lt;&gt;"",IF('Basic Calculator'!$AE$18=E83,1,0),0)</f>
        <v>0</v>
      </c>
      <c r="C83" s="81">
        <f t="shared" si="1"/>
        <v>0</v>
      </c>
      <c r="D83" s="425" t="s">
        <v>2351</v>
      </c>
      <c r="E83" s="425">
        <v>6</v>
      </c>
      <c r="F83" s="309">
        <v>51951</v>
      </c>
      <c r="G83" s="78" t="s">
        <v>1102</v>
      </c>
      <c r="H83" s="307" t="s">
        <v>976</v>
      </c>
      <c r="I83" s="414">
        <v>53436</v>
      </c>
      <c r="J83" s="77" t="s">
        <v>1089</v>
      </c>
      <c r="K83" s="430" t="s">
        <v>807</v>
      </c>
      <c r="L83" s="414">
        <v>54920</v>
      </c>
      <c r="M83" s="77" t="s">
        <v>2226</v>
      </c>
      <c r="N83" s="311" t="s">
        <v>1022</v>
      </c>
      <c r="O83" s="414">
        <v>56405</v>
      </c>
      <c r="P83" s="77" t="s">
        <v>614</v>
      </c>
      <c r="Q83" s="430" t="s">
        <v>1550</v>
      </c>
      <c r="R83" s="414">
        <v>57889</v>
      </c>
      <c r="S83" s="77" t="s">
        <v>1661</v>
      </c>
      <c r="T83" s="311" t="s">
        <v>1875</v>
      </c>
      <c r="U83" s="414">
        <v>59374</v>
      </c>
      <c r="V83" s="77" t="s">
        <v>1036</v>
      </c>
      <c r="W83" s="430" t="s">
        <v>2608</v>
      </c>
      <c r="X83" s="414">
        <v>60858</v>
      </c>
      <c r="Y83" s="77" t="s">
        <v>793</v>
      </c>
      <c r="Z83" s="311" t="s">
        <v>3610</v>
      </c>
      <c r="AA83" s="414">
        <v>62343</v>
      </c>
      <c r="AB83" s="77" t="s">
        <v>1297</v>
      </c>
      <c r="AC83" s="430" t="s">
        <v>2664</v>
      </c>
      <c r="AD83" s="414">
        <v>63827</v>
      </c>
      <c r="AE83" s="77" t="s">
        <v>2058</v>
      </c>
      <c r="AF83" s="430" t="s">
        <v>3120</v>
      </c>
      <c r="AG83" s="414">
        <v>65312</v>
      </c>
      <c r="AH83" s="77" t="s">
        <v>495</v>
      </c>
      <c r="AI83" s="430" t="s">
        <v>3612</v>
      </c>
    </row>
    <row r="84" spans="1:35" x14ac:dyDescent="0.25">
      <c r="A84" s="76">
        <f>IF('Basic Calculator'!$AE$17&lt;&gt;"",IF(VLOOKUP('Basic Calculator'!$AE$17,'Basic Calculator'!$AG$18:$AI$75,3,FALSE)=D84,1,0),0)</f>
        <v>0</v>
      </c>
      <c r="B84" s="405">
        <f>IF('Basic Calculator'!$AE$18&lt;&gt;"",IF('Basic Calculator'!$AE$18=E84,1,0),0)</f>
        <v>0</v>
      </c>
      <c r="C84" s="81">
        <f t="shared" si="1"/>
        <v>0</v>
      </c>
      <c r="D84" s="425" t="s">
        <v>2351</v>
      </c>
      <c r="E84" s="425">
        <v>7</v>
      </c>
      <c r="F84" s="309">
        <v>56080</v>
      </c>
      <c r="G84" s="78" t="s">
        <v>1443</v>
      </c>
      <c r="H84" s="307" t="s">
        <v>1650</v>
      </c>
      <c r="I84" s="414">
        <v>57730</v>
      </c>
      <c r="J84" s="77" t="s">
        <v>197</v>
      </c>
      <c r="K84" s="430" t="s">
        <v>1995</v>
      </c>
      <c r="L84" s="414">
        <v>59379</v>
      </c>
      <c r="M84" s="77" t="s">
        <v>1036</v>
      </c>
      <c r="N84" s="311" t="s">
        <v>2608</v>
      </c>
      <c r="O84" s="414">
        <v>61029</v>
      </c>
      <c r="P84" s="77" t="s">
        <v>967</v>
      </c>
      <c r="Q84" s="430" t="s">
        <v>1580</v>
      </c>
      <c r="R84" s="414">
        <v>62679</v>
      </c>
      <c r="S84" s="77" t="s">
        <v>890</v>
      </c>
      <c r="T84" s="311" t="s">
        <v>2915</v>
      </c>
      <c r="U84" s="414">
        <v>64328</v>
      </c>
      <c r="V84" s="77" t="s">
        <v>3515</v>
      </c>
      <c r="W84" s="430" t="s">
        <v>2465</v>
      </c>
      <c r="X84" s="414">
        <v>65978</v>
      </c>
      <c r="Y84" s="77" t="s">
        <v>3848</v>
      </c>
      <c r="Z84" s="311" t="s">
        <v>4268</v>
      </c>
      <c r="AA84" s="414">
        <v>67627</v>
      </c>
      <c r="AB84" s="77" t="s">
        <v>2020</v>
      </c>
      <c r="AC84" s="430" t="s">
        <v>2473</v>
      </c>
      <c r="AD84" s="414">
        <v>69277</v>
      </c>
      <c r="AE84" s="77" t="s">
        <v>3899</v>
      </c>
      <c r="AF84" s="430" t="s">
        <v>4269</v>
      </c>
      <c r="AG84" s="414">
        <v>70926</v>
      </c>
      <c r="AH84" s="77" t="s">
        <v>802</v>
      </c>
      <c r="AI84" s="430" t="s">
        <v>4269</v>
      </c>
    </row>
    <row r="85" spans="1:35" x14ac:dyDescent="0.25">
      <c r="A85" s="76">
        <f>IF('Basic Calculator'!$AE$17&lt;&gt;"",IF(VLOOKUP('Basic Calculator'!$AE$17,'Basic Calculator'!$AG$18:$AI$75,3,FALSE)=D85,1,0),0)</f>
        <v>0</v>
      </c>
      <c r="B85" s="405">
        <f>IF('Basic Calculator'!$AE$18&lt;&gt;"",IF('Basic Calculator'!$AE$18=E85,1,0),0)</f>
        <v>0</v>
      </c>
      <c r="C85" s="81">
        <f t="shared" si="1"/>
        <v>0</v>
      </c>
      <c r="D85" s="425" t="s">
        <v>2351</v>
      </c>
      <c r="E85" s="425">
        <v>8</v>
      </c>
      <c r="F85" s="309">
        <v>58452</v>
      </c>
      <c r="G85" s="78" t="s">
        <v>1226</v>
      </c>
      <c r="H85" s="307" t="s">
        <v>403</v>
      </c>
      <c r="I85" s="414">
        <v>60278</v>
      </c>
      <c r="J85" s="77" t="s">
        <v>4270</v>
      </c>
      <c r="K85" s="430" t="s">
        <v>2485</v>
      </c>
      <c r="L85" s="414">
        <v>62104</v>
      </c>
      <c r="M85" s="77" t="s">
        <v>432</v>
      </c>
      <c r="N85" s="311" t="s">
        <v>2759</v>
      </c>
      <c r="O85" s="414">
        <v>63931</v>
      </c>
      <c r="P85" s="77" t="s">
        <v>1384</v>
      </c>
      <c r="Q85" s="430" t="s">
        <v>3048</v>
      </c>
      <c r="R85" s="414">
        <v>65757</v>
      </c>
      <c r="S85" s="77" t="s">
        <v>2760</v>
      </c>
      <c r="T85" s="311" t="s">
        <v>3239</v>
      </c>
      <c r="U85" s="414">
        <v>67584</v>
      </c>
      <c r="V85" s="77" t="s">
        <v>2149</v>
      </c>
      <c r="W85" s="430" t="s">
        <v>4271</v>
      </c>
      <c r="X85" s="414">
        <v>69410</v>
      </c>
      <c r="Y85" s="77" t="s">
        <v>2022</v>
      </c>
      <c r="Z85" s="311" t="s">
        <v>4269</v>
      </c>
      <c r="AA85" s="414">
        <v>71237</v>
      </c>
      <c r="AB85" s="77" t="s">
        <v>1120</v>
      </c>
      <c r="AC85" s="430" t="s">
        <v>4269</v>
      </c>
      <c r="AD85" s="414">
        <v>73063</v>
      </c>
      <c r="AE85" s="77" t="s">
        <v>1602</v>
      </c>
      <c r="AF85" s="430" t="s">
        <v>4269</v>
      </c>
      <c r="AG85" s="414">
        <v>74889</v>
      </c>
      <c r="AH85" s="77" t="s">
        <v>1016</v>
      </c>
      <c r="AI85" s="430" t="s">
        <v>4269</v>
      </c>
    </row>
    <row r="86" spans="1:35" x14ac:dyDescent="0.25">
      <c r="A86" s="76">
        <f>IF('Basic Calculator'!$AE$17&lt;&gt;"",IF(VLOOKUP('Basic Calculator'!$AE$17,'Basic Calculator'!$AG$18:$AI$75,3,FALSE)=D86,1,0),0)</f>
        <v>0</v>
      </c>
      <c r="B86" s="405">
        <f>IF('Basic Calculator'!$AE$18&lt;&gt;"",IF('Basic Calculator'!$AE$18=E86,1,0),0)</f>
        <v>0</v>
      </c>
      <c r="C86" s="81">
        <f t="shared" si="1"/>
        <v>0</v>
      </c>
      <c r="D86" s="425" t="s">
        <v>2351</v>
      </c>
      <c r="E86" s="425">
        <v>9</v>
      </c>
      <c r="F86" s="309">
        <v>62543</v>
      </c>
      <c r="G86" s="78" t="s">
        <v>706</v>
      </c>
      <c r="H86" s="307" t="s">
        <v>3423</v>
      </c>
      <c r="I86" s="414">
        <v>64560</v>
      </c>
      <c r="J86" s="77" t="s">
        <v>795</v>
      </c>
      <c r="K86" s="430" t="s">
        <v>3171</v>
      </c>
      <c r="L86" s="414">
        <v>66578</v>
      </c>
      <c r="M86" s="77" t="s">
        <v>590</v>
      </c>
      <c r="N86" s="311" t="s">
        <v>3975</v>
      </c>
      <c r="O86" s="414">
        <v>68595</v>
      </c>
      <c r="P86" s="77" t="s">
        <v>1369</v>
      </c>
      <c r="Q86" s="430" t="s">
        <v>2727</v>
      </c>
      <c r="R86" s="414">
        <v>70613</v>
      </c>
      <c r="S86" s="77" t="s">
        <v>1300</v>
      </c>
      <c r="T86" s="311" t="s">
        <v>4269</v>
      </c>
      <c r="U86" s="414">
        <v>72630</v>
      </c>
      <c r="V86" s="77" t="s">
        <v>4272</v>
      </c>
      <c r="W86" s="430" t="s">
        <v>4269</v>
      </c>
      <c r="X86" s="414">
        <v>74648</v>
      </c>
      <c r="Y86" s="77" t="s">
        <v>3219</v>
      </c>
      <c r="Z86" s="311" t="s">
        <v>4269</v>
      </c>
      <c r="AA86" s="414">
        <v>76665</v>
      </c>
      <c r="AB86" s="77" t="s">
        <v>1549</v>
      </c>
      <c r="AC86" s="430" t="s">
        <v>4269</v>
      </c>
      <c r="AD86" s="414">
        <v>78683</v>
      </c>
      <c r="AE86" s="77" t="s">
        <v>1412</v>
      </c>
      <c r="AF86" s="430" t="s">
        <v>4269</v>
      </c>
      <c r="AG86" s="414">
        <v>80700</v>
      </c>
      <c r="AH86" s="77" t="s">
        <v>2192</v>
      </c>
      <c r="AI86" s="430" t="s">
        <v>4269</v>
      </c>
    </row>
    <row r="87" spans="1:35" x14ac:dyDescent="0.25">
      <c r="A87" s="76">
        <f>IF('Basic Calculator'!$AE$17&lt;&gt;"",IF(VLOOKUP('Basic Calculator'!$AE$17,'Basic Calculator'!$AG$18:$AI$75,3,FALSE)=D87,1,0),0)</f>
        <v>0</v>
      </c>
      <c r="B87" s="405">
        <f>IF('Basic Calculator'!$AE$18&lt;&gt;"",IF('Basic Calculator'!$AE$18=E87,1,0),0)</f>
        <v>0</v>
      </c>
      <c r="C87" s="81">
        <f t="shared" si="1"/>
        <v>0</v>
      </c>
      <c r="D87" s="425" t="s">
        <v>2351</v>
      </c>
      <c r="E87" s="425">
        <v>10</v>
      </c>
      <c r="F87" s="309">
        <v>68874</v>
      </c>
      <c r="G87" s="78" t="s">
        <v>4273</v>
      </c>
      <c r="H87" s="307" t="s">
        <v>4269</v>
      </c>
      <c r="I87" s="414">
        <v>71095</v>
      </c>
      <c r="J87" s="77" t="s">
        <v>398</v>
      </c>
      <c r="K87" s="430" t="s">
        <v>4269</v>
      </c>
      <c r="L87" s="414">
        <v>73316</v>
      </c>
      <c r="M87" s="77" t="s">
        <v>4151</v>
      </c>
      <c r="N87" s="311" t="s">
        <v>4269</v>
      </c>
      <c r="O87" s="414">
        <v>75538</v>
      </c>
      <c r="P87" s="77" t="s">
        <v>3206</v>
      </c>
      <c r="Q87" s="430" t="s">
        <v>4269</v>
      </c>
      <c r="R87" s="414">
        <v>77759</v>
      </c>
      <c r="S87" s="77" t="s">
        <v>4274</v>
      </c>
      <c r="T87" s="311" t="s">
        <v>4269</v>
      </c>
      <c r="U87" s="414">
        <v>79981</v>
      </c>
      <c r="V87" s="77" t="s">
        <v>3917</v>
      </c>
      <c r="W87" s="430" t="s">
        <v>4269</v>
      </c>
      <c r="X87" s="414">
        <v>82202</v>
      </c>
      <c r="Y87" s="77" t="s">
        <v>1091</v>
      </c>
      <c r="Z87" s="311" t="s">
        <v>4269</v>
      </c>
      <c r="AA87" s="414">
        <v>84424</v>
      </c>
      <c r="AB87" s="77" t="s">
        <v>3793</v>
      </c>
      <c r="AC87" s="430" t="s">
        <v>4269</v>
      </c>
      <c r="AD87" s="414">
        <v>86645</v>
      </c>
      <c r="AE87" s="77" t="s">
        <v>1994</v>
      </c>
      <c r="AF87" s="430" t="s">
        <v>4269</v>
      </c>
      <c r="AG87" s="414">
        <v>88866</v>
      </c>
      <c r="AH87" s="77" t="s">
        <v>3822</v>
      </c>
      <c r="AI87" s="430" t="s">
        <v>4269</v>
      </c>
    </row>
    <row r="88" spans="1:35" x14ac:dyDescent="0.25">
      <c r="A88" s="76">
        <f>IF('Basic Calculator'!$AE$17&lt;&gt;"",IF(VLOOKUP('Basic Calculator'!$AE$17,'Basic Calculator'!$AG$18:$AI$75,3,FALSE)=D88,1,0),0)</f>
        <v>0</v>
      </c>
      <c r="B88" s="405">
        <f>IF('Basic Calculator'!$AE$18&lt;&gt;"",IF('Basic Calculator'!$AE$18=E88,1,0),0)</f>
        <v>0</v>
      </c>
      <c r="C88" s="81">
        <f t="shared" si="1"/>
        <v>0</v>
      </c>
      <c r="D88" s="425" t="s">
        <v>2351</v>
      </c>
      <c r="E88" s="425">
        <v>11</v>
      </c>
      <c r="F88" s="309">
        <v>73230</v>
      </c>
      <c r="G88" s="78" t="s">
        <v>1160</v>
      </c>
      <c r="H88" s="307" t="s">
        <v>4269</v>
      </c>
      <c r="I88" s="414">
        <v>75671</v>
      </c>
      <c r="J88" s="77" t="s">
        <v>461</v>
      </c>
      <c r="K88" s="430" t="s">
        <v>4269</v>
      </c>
      <c r="L88" s="414">
        <v>78112</v>
      </c>
      <c r="M88" s="77" t="s">
        <v>3952</v>
      </c>
      <c r="N88" s="311" t="s">
        <v>4269</v>
      </c>
      <c r="O88" s="414">
        <v>80553</v>
      </c>
      <c r="P88" s="77" t="s">
        <v>1516</v>
      </c>
      <c r="Q88" s="430" t="s">
        <v>4269</v>
      </c>
      <c r="R88" s="414">
        <v>82993</v>
      </c>
      <c r="S88" s="77" t="s">
        <v>862</v>
      </c>
      <c r="T88" s="311" t="s">
        <v>4269</v>
      </c>
      <c r="U88" s="414">
        <v>85434</v>
      </c>
      <c r="V88" s="77" t="s">
        <v>254</v>
      </c>
      <c r="W88" s="430" t="s">
        <v>4269</v>
      </c>
      <c r="X88" s="414">
        <v>87875</v>
      </c>
      <c r="Y88" s="77" t="s">
        <v>4155</v>
      </c>
      <c r="Z88" s="311" t="s">
        <v>4269</v>
      </c>
      <c r="AA88" s="414">
        <v>90316</v>
      </c>
      <c r="AB88" s="77" t="s">
        <v>1826</v>
      </c>
      <c r="AC88" s="430" t="s">
        <v>4269</v>
      </c>
      <c r="AD88" s="414">
        <v>92756</v>
      </c>
      <c r="AE88" s="77" t="s">
        <v>3404</v>
      </c>
      <c r="AF88" s="430" t="s">
        <v>4269</v>
      </c>
      <c r="AG88" s="414">
        <v>95197</v>
      </c>
      <c r="AH88" s="77" t="s">
        <v>4017</v>
      </c>
      <c r="AI88" s="430" t="s">
        <v>4269</v>
      </c>
    </row>
    <row r="89" spans="1:35" x14ac:dyDescent="0.25">
      <c r="A89" s="76">
        <f>IF('Basic Calculator'!$AE$17&lt;&gt;"",IF(VLOOKUP('Basic Calculator'!$AE$17,'Basic Calculator'!$AG$18:$AI$75,3,FALSE)=D89,1,0),0)</f>
        <v>0</v>
      </c>
      <c r="B89" s="405">
        <f>IF('Basic Calculator'!$AE$18&lt;&gt;"",IF('Basic Calculator'!$AE$18=E89,1,0),0)</f>
        <v>0</v>
      </c>
      <c r="C89" s="81">
        <f t="shared" si="1"/>
        <v>0</v>
      </c>
      <c r="D89" s="425" t="s">
        <v>2351</v>
      </c>
      <c r="E89" s="425">
        <v>12</v>
      </c>
      <c r="F89" s="309">
        <v>87773</v>
      </c>
      <c r="G89" s="78" t="s">
        <v>1053</v>
      </c>
      <c r="H89" s="307" t="s">
        <v>4269</v>
      </c>
      <c r="I89" s="414">
        <v>90699</v>
      </c>
      <c r="J89" s="77" t="s">
        <v>719</v>
      </c>
      <c r="K89" s="430" t="s">
        <v>4269</v>
      </c>
      <c r="L89" s="414">
        <v>93624</v>
      </c>
      <c r="M89" s="77" t="s">
        <v>4275</v>
      </c>
      <c r="N89" s="311" t="s">
        <v>4269</v>
      </c>
      <c r="O89" s="414">
        <v>96549</v>
      </c>
      <c r="P89" s="77" t="s">
        <v>2982</v>
      </c>
      <c r="Q89" s="430" t="s">
        <v>4269</v>
      </c>
      <c r="R89" s="414">
        <v>99475</v>
      </c>
      <c r="S89" s="77" t="s">
        <v>2988</v>
      </c>
      <c r="T89" s="311" t="s">
        <v>4269</v>
      </c>
      <c r="U89" s="414">
        <v>102400</v>
      </c>
      <c r="V89" s="77" t="s">
        <v>3700</v>
      </c>
      <c r="W89" s="430" t="s">
        <v>4269</v>
      </c>
      <c r="X89" s="414">
        <v>105325</v>
      </c>
      <c r="Y89" s="77" t="s">
        <v>4276</v>
      </c>
      <c r="Z89" s="311" t="s">
        <v>4276</v>
      </c>
      <c r="AA89" s="414">
        <v>108251</v>
      </c>
      <c r="AB89" s="77" t="s">
        <v>2888</v>
      </c>
      <c r="AC89" s="430" t="s">
        <v>2888</v>
      </c>
      <c r="AD89" s="414">
        <v>111176</v>
      </c>
      <c r="AE89" s="77" t="s">
        <v>4277</v>
      </c>
      <c r="AF89" s="430" t="s">
        <v>4277</v>
      </c>
      <c r="AG89" s="414">
        <v>114102</v>
      </c>
      <c r="AH89" s="77" t="s">
        <v>4278</v>
      </c>
      <c r="AI89" s="430" t="s">
        <v>4278</v>
      </c>
    </row>
    <row r="90" spans="1:35" x14ac:dyDescent="0.25">
      <c r="A90" s="76">
        <f>IF('Basic Calculator'!$AE$17&lt;&gt;"",IF(VLOOKUP('Basic Calculator'!$AE$17,'Basic Calculator'!$AG$18:$AI$75,3,FALSE)=D90,1,0),0)</f>
        <v>0</v>
      </c>
      <c r="B90" s="405">
        <f>IF('Basic Calculator'!$AE$18&lt;&gt;"",IF('Basic Calculator'!$AE$18=E90,1,0),0)</f>
        <v>0</v>
      </c>
      <c r="C90" s="81">
        <f t="shared" si="1"/>
        <v>0</v>
      </c>
      <c r="D90" s="425" t="s">
        <v>2351</v>
      </c>
      <c r="E90" s="425">
        <v>13</v>
      </c>
      <c r="F90" s="309">
        <v>104374</v>
      </c>
      <c r="G90" s="78" t="s">
        <v>4279</v>
      </c>
      <c r="H90" s="307" t="s">
        <v>4279</v>
      </c>
      <c r="I90" s="414">
        <v>107853</v>
      </c>
      <c r="J90" s="77" t="s">
        <v>2744</v>
      </c>
      <c r="K90" s="430" t="s">
        <v>2744</v>
      </c>
      <c r="L90" s="414">
        <v>111333</v>
      </c>
      <c r="M90" s="77" t="s">
        <v>4280</v>
      </c>
      <c r="N90" s="311" t="s">
        <v>4280</v>
      </c>
      <c r="O90" s="414">
        <v>114813</v>
      </c>
      <c r="P90" s="77" t="s">
        <v>4281</v>
      </c>
      <c r="Q90" s="430" t="s">
        <v>4281</v>
      </c>
      <c r="R90" s="414">
        <v>118292</v>
      </c>
      <c r="S90" s="77" t="s">
        <v>3868</v>
      </c>
      <c r="T90" s="311" t="s">
        <v>3868</v>
      </c>
      <c r="U90" s="414">
        <v>121772</v>
      </c>
      <c r="V90" s="77" t="s">
        <v>4282</v>
      </c>
      <c r="W90" s="430" t="s">
        <v>4282</v>
      </c>
      <c r="X90" s="414">
        <v>125251</v>
      </c>
      <c r="Y90" s="77" t="s">
        <v>3944</v>
      </c>
      <c r="Z90" s="311" t="s">
        <v>3944</v>
      </c>
      <c r="AA90" s="414">
        <v>128731</v>
      </c>
      <c r="AB90" s="77" t="s">
        <v>2603</v>
      </c>
      <c r="AC90" s="430" t="s">
        <v>2603</v>
      </c>
      <c r="AD90" s="414">
        <v>132210</v>
      </c>
      <c r="AE90" s="77" t="s">
        <v>4283</v>
      </c>
      <c r="AF90" s="430" t="s">
        <v>4283</v>
      </c>
      <c r="AG90" s="414">
        <v>135690</v>
      </c>
      <c r="AH90" s="77" t="s">
        <v>4284</v>
      </c>
      <c r="AI90" s="430" t="s">
        <v>4284</v>
      </c>
    </row>
    <row r="91" spans="1:35" x14ac:dyDescent="0.25">
      <c r="A91" s="76">
        <f>IF('Basic Calculator'!$AE$17&lt;&gt;"",IF(VLOOKUP('Basic Calculator'!$AE$17,'Basic Calculator'!$AG$18:$AI$75,3,FALSE)=D91,1,0),0)</f>
        <v>0</v>
      </c>
      <c r="B91" s="405">
        <f>IF('Basic Calculator'!$AE$18&lt;&gt;"",IF('Basic Calculator'!$AE$18=E91,1,0),0)</f>
        <v>0</v>
      </c>
      <c r="C91" s="81">
        <f t="shared" si="1"/>
        <v>0</v>
      </c>
      <c r="D91" s="425" t="s">
        <v>2351</v>
      </c>
      <c r="E91" s="425">
        <v>14</v>
      </c>
      <c r="F91" s="309">
        <v>123339</v>
      </c>
      <c r="G91" s="78" t="s">
        <v>4285</v>
      </c>
      <c r="H91" s="307" t="s">
        <v>4285</v>
      </c>
      <c r="I91" s="414">
        <v>127450</v>
      </c>
      <c r="J91" s="77" t="s">
        <v>4243</v>
      </c>
      <c r="K91" s="430" t="s">
        <v>4243</v>
      </c>
      <c r="L91" s="414">
        <v>131562</v>
      </c>
      <c r="M91" s="77" t="s">
        <v>4286</v>
      </c>
      <c r="N91" s="311" t="s">
        <v>4286</v>
      </c>
      <c r="O91" s="414">
        <v>135673</v>
      </c>
      <c r="P91" s="77" t="s">
        <v>4287</v>
      </c>
      <c r="Q91" s="430" t="s">
        <v>4287</v>
      </c>
      <c r="R91" s="414">
        <v>139785</v>
      </c>
      <c r="S91" s="77" t="s">
        <v>4288</v>
      </c>
      <c r="T91" s="311" t="s">
        <v>4288</v>
      </c>
      <c r="U91" s="414">
        <v>143896</v>
      </c>
      <c r="V91" s="77" t="s">
        <v>4289</v>
      </c>
      <c r="W91" s="430" t="s">
        <v>4289</v>
      </c>
      <c r="X91" s="414">
        <v>148008</v>
      </c>
      <c r="Y91" s="77" t="s">
        <v>4290</v>
      </c>
      <c r="Z91" s="311" t="s">
        <v>4290</v>
      </c>
      <c r="AA91" s="414">
        <v>152119</v>
      </c>
      <c r="AB91" s="77" t="s">
        <v>3588</v>
      </c>
      <c r="AC91" s="430" t="s">
        <v>3588</v>
      </c>
      <c r="AD91" s="414">
        <v>156231</v>
      </c>
      <c r="AE91" s="77" t="s">
        <v>3957</v>
      </c>
      <c r="AF91" s="430" t="s">
        <v>3957</v>
      </c>
      <c r="AG91" s="414">
        <v>160342</v>
      </c>
      <c r="AH91" s="77" t="s">
        <v>4291</v>
      </c>
      <c r="AI91" s="430" t="s">
        <v>4291</v>
      </c>
    </row>
    <row r="92" spans="1:35" ht="15.75" thickBot="1" x14ac:dyDescent="0.3">
      <c r="A92" s="419">
        <f>IF('Basic Calculator'!$AE$17&lt;&gt;"",IF(VLOOKUP('Basic Calculator'!$AE$17,'Basic Calculator'!$AG$18:$AI$75,3,FALSE)=D92,1,0),0)</f>
        <v>0</v>
      </c>
      <c r="B92" s="420">
        <f>IF('Basic Calculator'!$AE$18&lt;&gt;"",IF('Basic Calculator'!$AE$18=E92,1,0),0)</f>
        <v>0</v>
      </c>
      <c r="C92" s="422">
        <f t="shared" si="1"/>
        <v>0</v>
      </c>
      <c r="D92" s="426" t="s">
        <v>2351</v>
      </c>
      <c r="E92" s="426">
        <v>15</v>
      </c>
      <c r="F92" s="423">
        <v>145078</v>
      </c>
      <c r="G92" s="416" t="s">
        <v>4012</v>
      </c>
      <c r="H92" s="428" t="s">
        <v>4012</v>
      </c>
      <c r="I92" s="415">
        <v>149913</v>
      </c>
      <c r="J92" s="431" t="s">
        <v>4292</v>
      </c>
      <c r="K92" s="432" t="s">
        <v>4292</v>
      </c>
      <c r="L92" s="415">
        <v>154749</v>
      </c>
      <c r="M92" s="431" t="s">
        <v>4293</v>
      </c>
      <c r="N92" s="433" t="s">
        <v>4293</v>
      </c>
      <c r="O92" s="415">
        <v>159584</v>
      </c>
      <c r="P92" s="431" t="s">
        <v>4294</v>
      </c>
      <c r="Q92" s="432" t="s">
        <v>4294</v>
      </c>
      <c r="R92" s="415">
        <v>164420</v>
      </c>
      <c r="S92" s="431" t="s">
        <v>4295</v>
      </c>
      <c r="T92" s="433" t="s">
        <v>4295</v>
      </c>
      <c r="U92" s="415">
        <v>169255</v>
      </c>
      <c r="V92" s="431" t="s">
        <v>4296</v>
      </c>
      <c r="W92" s="432" t="s">
        <v>4296</v>
      </c>
      <c r="X92" s="415">
        <v>174091</v>
      </c>
      <c r="Y92" s="431" t="s">
        <v>4297</v>
      </c>
      <c r="Z92" s="433" t="s">
        <v>4297</v>
      </c>
      <c r="AA92" s="415">
        <v>178926</v>
      </c>
      <c r="AB92" s="431" t="s">
        <v>4298</v>
      </c>
      <c r="AC92" s="432" t="s">
        <v>4298</v>
      </c>
      <c r="AD92" s="415">
        <v>183762</v>
      </c>
      <c r="AE92" s="431" t="s">
        <v>4299</v>
      </c>
      <c r="AF92" s="432" t="s">
        <v>4299</v>
      </c>
      <c r="AG92" s="415">
        <v>188597</v>
      </c>
      <c r="AH92" s="431" t="s">
        <v>4300</v>
      </c>
      <c r="AI92" s="432" t="s">
        <v>4300</v>
      </c>
    </row>
    <row r="93" spans="1:35" x14ac:dyDescent="0.25">
      <c r="A93" s="82">
        <f>IF('Basic Calculator'!$AE$17&lt;&gt;"",IF(VLOOKUP('Basic Calculator'!$AE$17,'Basic Calculator'!$AG$18:$AI$75,3,FALSE)=D93,1,0),0)</f>
        <v>0</v>
      </c>
      <c r="B93" s="407">
        <f>IF('Basic Calculator'!$AE$18&lt;&gt;"",IF('Basic Calculator'!$AE$18=E93,1,0),0)</f>
        <v>0</v>
      </c>
      <c r="C93" s="83">
        <f t="shared" si="1"/>
        <v>0</v>
      </c>
      <c r="D93" s="434" t="s">
        <v>2357</v>
      </c>
      <c r="E93" s="434">
        <v>1</v>
      </c>
      <c r="F93" s="308">
        <v>26157</v>
      </c>
      <c r="G93" s="84" t="s">
        <v>4301</v>
      </c>
      <c r="H93" s="400" t="s">
        <v>991</v>
      </c>
      <c r="I93" s="413">
        <v>27035</v>
      </c>
      <c r="J93" s="85" t="s">
        <v>1970</v>
      </c>
      <c r="K93" s="429" t="s">
        <v>1971</v>
      </c>
      <c r="L93" s="413">
        <v>27903</v>
      </c>
      <c r="M93" s="85" t="s">
        <v>3749</v>
      </c>
      <c r="N93" s="310" t="s">
        <v>1692</v>
      </c>
      <c r="O93" s="413">
        <v>28771</v>
      </c>
      <c r="P93" s="85" t="s">
        <v>818</v>
      </c>
      <c r="Q93" s="429" t="s">
        <v>819</v>
      </c>
      <c r="R93" s="413">
        <v>29638</v>
      </c>
      <c r="S93" s="85" t="s">
        <v>1735</v>
      </c>
      <c r="T93" s="310" t="s">
        <v>750</v>
      </c>
      <c r="U93" s="413">
        <v>30146</v>
      </c>
      <c r="V93" s="85" t="s">
        <v>2211</v>
      </c>
      <c r="W93" s="429" t="s">
        <v>553</v>
      </c>
      <c r="X93" s="413">
        <v>31007</v>
      </c>
      <c r="Y93" s="85" t="s">
        <v>2696</v>
      </c>
      <c r="Z93" s="310" t="s">
        <v>2173</v>
      </c>
      <c r="AA93" s="413">
        <v>31874</v>
      </c>
      <c r="AB93" s="85" t="s">
        <v>2171</v>
      </c>
      <c r="AC93" s="429" t="s">
        <v>1477</v>
      </c>
      <c r="AD93" s="413">
        <v>31909</v>
      </c>
      <c r="AE93" s="85" t="s">
        <v>3958</v>
      </c>
      <c r="AF93" s="429" t="s">
        <v>1318</v>
      </c>
      <c r="AG93" s="413">
        <v>32719</v>
      </c>
      <c r="AH93" s="85" t="s">
        <v>4302</v>
      </c>
      <c r="AI93" s="429" t="s">
        <v>1816</v>
      </c>
    </row>
    <row r="94" spans="1:35" x14ac:dyDescent="0.25">
      <c r="A94" s="76">
        <f>IF('Basic Calculator'!$AE$17&lt;&gt;"",IF(VLOOKUP('Basic Calculator'!$AE$17,'Basic Calculator'!$AG$18:$AI$75,3,FALSE)=D94,1,0),0)</f>
        <v>0</v>
      </c>
      <c r="B94" s="405">
        <f>IF('Basic Calculator'!$AE$18&lt;&gt;"",IF('Basic Calculator'!$AE$18=E94,1,0),0)</f>
        <v>0</v>
      </c>
      <c r="C94" s="81">
        <f t="shared" si="1"/>
        <v>0</v>
      </c>
      <c r="D94" s="425" t="s">
        <v>2357</v>
      </c>
      <c r="E94" s="425">
        <v>2</v>
      </c>
      <c r="F94" s="309">
        <v>29412</v>
      </c>
      <c r="G94" s="78" t="s">
        <v>4139</v>
      </c>
      <c r="H94" s="307" t="s">
        <v>1269</v>
      </c>
      <c r="I94" s="414">
        <v>30111</v>
      </c>
      <c r="J94" s="77" t="s">
        <v>1860</v>
      </c>
      <c r="K94" s="430" t="s">
        <v>1270</v>
      </c>
      <c r="L94" s="414">
        <v>31086</v>
      </c>
      <c r="M94" s="77" t="s">
        <v>3570</v>
      </c>
      <c r="N94" s="311" t="s">
        <v>1317</v>
      </c>
      <c r="O94" s="414">
        <v>31909</v>
      </c>
      <c r="P94" s="77" t="s">
        <v>3958</v>
      </c>
      <c r="Q94" s="430" t="s">
        <v>1318</v>
      </c>
      <c r="R94" s="414">
        <v>32269</v>
      </c>
      <c r="S94" s="77" t="s">
        <v>2590</v>
      </c>
      <c r="T94" s="311" t="s">
        <v>1717</v>
      </c>
      <c r="U94" s="414">
        <v>33219</v>
      </c>
      <c r="V94" s="77" t="s">
        <v>4303</v>
      </c>
      <c r="W94" s="430" t="s">
        <v>4067</v>
      </c>
      <c r="X94" s="414">
        <v>34168</v>
      </c>
      <c r="Y94" s="77" t="s">
        <v>3801</v>
      </c>
      <c r="Z94" s="311" t="s">
        <v>2596</v>
      </c>
      <c r="AA94" s="414">
        <v>35118</v>
      </c>
      <c r="AB94" s="77" t="s">
        <v>3325</v>
      </c>
      <c r="AC94" s="430" t="s">
        <v>858</v>
      </c>
      <c r="AD94" s="414">
        <v>36067</v>
      </c>
      <c r="AE94" s="77" t="s">
        <v>3571</v>
      </c>
      <c r="AF94" s="430" t="s">
        <v>312</v>
      </c>
      <c r="AG94" s="414">
        <v>37016</v>
      </c>
      <c r="AH94" s="77" t="s">
        <v>3335</v>
      </c>
      <c r="AI94" s="430" t="s">
        <v>1170</v>
      </c>
    </row>
    <row r="95" spans="1:35" x14ac:dyDescent="0.25">
      <c r="A95" s="76">
        <f>IF('Basic Calculator'!$AE$17&lt;&gt;"",IF(VLOOKUP('Basic Calculator'!$AE$17,'Basic Calculator'!$AG$18:$AI$75,3,FALSE)=D95,1,0),0)</f>
        <v>0</v>
      </c>
      <c r="B95" s="405">
        <f>IF('Basic Calculator'!$AE$18&lt;&gt;"",IF('Basic Calculator'!$AE$18=E95,1,0),0)</f>
        <v>0</v>
      </c>
      <c r="C95" s="81">
        <f t="shared" si="1"/>
        <v>0</v>
      </c>
      <c r="D95" s="425" t="s">
        <v>2357</v>
      </c>
      <c r="E95" s="425">
        <v>3</v>
      </c>
      <c r="F95" s="309">
        <v>38509</v>
      </c>
      <c r="G95" s="78" t="s">
        <v>655</v>
      </c>
      <c r="H95" s="307" t="s">
        <v>656</v>
      </c>
      <c r="I95" s="414">
        <v>39579</v>
      </c>
      <c r="J95" s="77" t="s">
        <v>1253</v>
      </c>
      <c r="K95" s="430" t="s">
        <v>1446</v>
      </c>
      <c r="L95" s="414">
        <v>40648</v>
      </c>
      <c r="M95" s="77" t="s">
        <v>1791</v>
      </c>
      <c r="N95" s="311" t="s">
        <v>284</v>
      </c>
      <c r="O95" s="414">
        <v>41718</v>
      </c>
      <c r="P95" s="77" t="s">
        <v>1818</v>
      </c>
      <c r="Q95" s="430" t="s">
        <v>1810</v>
      </c>
      <c r="R95" s="414">
        <v>42788</v>
      </c>
      <c r="S95" s="77" t="s">
        <v>3651</v>
      </c>
      <c r="T95" s="311" t="s">
        <v>1483</v>
      </c>
      <c r="U95" s="414">
        <v>43857</v>
      </c>
      <c r="V95" s="77" t="s">
        <v>2138</v>
      </c>
      <c r="W95" s="430" t="s">
        <v>595</v>
      </c>
      <c r="X95" s="414">
        <v>44927</v>
      </c>
      <c r="Y95" s="77" t="s">
        <v>1012</v>
      </c>
      <c r="Z95" s="311" t="s">
        <v>1013</v>
      </c>
      <c r="AA95" s="414">
        <v>45996</v>
      </c>
      <c r="AB95" s="77" t="s">
        <v>236</v>
      </c>
      <c r="AC95" s="430" t="s">
        <v>237</v>
      </c>
      <c r="AD95" s="414">
        <v>47066</v>
      </c>
      <c r="AE95" s="77" t="s">
        <v>1618</v>
      </c>
      <c r="AF95" s="430" t="s">
        <v>1300</v>
      </c>
      <c r="AG95" s="414">
        <v>48135</v>
      </c>
      <c r="AH95" s="77" t="s">
        <v>912</v>
      </c>
      <c r="AI95" s="430" t="s">
        <v>1347</v>
      </c>
    </row>
    <row r="96" spans="1:35" x14ac:dyDescent="0.25">
      <c r="A96" s="76">
        <f>IF('Basic Calculator'!$AE$17&lt;&gt;"",IF(VLOOKUP('Basic Calculator'!$AE$17,'Basic Calculator'!$AG$18:$AI$75,3,FALSE)=D96,1,0),0)</f>
        <v>0</v>
      </c>
      <c r="B96" s="405">
        <f>IF('Basic Calculator'!$AE$18&lt;&gt;"",IF('Basic Calculator'!$AE$18=E96,1,0),0)</f>
        <v>0</v>
      </c>
      <c r="C96" s="81">
        <f t="shared" si="1"/>
        <v>0</v>
      </c>
      <c r="D96" s="425" t="s">
        <v>2357</v>
      </c>
      <c r="E96" s="425">
        <v>4</v>
      </c>
      <c r="F96" s="309">
        <v>43227</v>
      </c>
      <c r="G96" s="78" t="s">
        <v>3698</v>
      </c>
      <c r="H96" s="307" t="s">
        <v>3574</v>
      </c>
      <c r="I96" s="414">
        <v>44427</v>
      </c>
      <c r="J96" s="77" t="s">
        <v>452</v>
      </c>
      <c r="K96" s="430" t="s">
        <v>453</v>
      </c>
      <c r="L96" s="414">
        <v>45627</v>
      </c>
      <c r="M96" s="77" t="s">
        <v>1079</v>
      </c>
      <c r="N96" s="311" t="s">
        <v>2333</v>
      </c>
      <c r="O96" s="414">
        <v>46828</v>
      </c>
      <c r="P96" s="77" t="s">
        <v>456</v>
      </c>
      <c r="Q96" s="430" t="s">
        <v>457</v>
      </c>
      <c r="R96" s="414">
        <v>48028</v>
      </c>
      <c r="S96" s="77" t="s">
        <v>1415</v>
      </c>
      <c r="T96" s="311" t="s">
        <v>1416</v>
      </c>
      <c r="U96" s="414">
        <v>49229</v>
      </c>
      <c r="V96" s="77" t="s">
        <v>458</v>
      </c>
      <c r="W96" s="430" t="s">
        <v>459</v>
      </c>
      <c r="X96" s="414">
        <v>50429</v>
      </c>
      <c r="Y96" s="77" t="s">
        <v>2924</v>
      </c>
      <c r="Z96" s="311" t="s">
        <v>1569</v>
      </c>
      <c r="AA96" s="414">
        <v>51629</v>
      </c>
      <c r="AB96" s="77" t="s">
        <v>566</v>
      </c>
      <c r="AC96" s="430" t="s">
        <v>567</v>
      </c>
      <c r="AD96" s="414">
        <v>52830</v>
      </c>
      <c r="AE96" s="77" t="s">
        <v>2354</v>
      </c>
      <c r="AF96" s="430" t="s">
        <v>1832</v>
      </c>
      <c r="AG96" s="414">
        <v>54030</v>
      </c>
      <c r="AH96" s="77" t="s">
        <v>2668</v>
      </c>
      <c r="AI96" s="430" t="s">
        <v>251</v>
      </c>
    </row>
    <row r="97" spans="1:35" x14ac:dyDescent="0.25">
      <c r="A97" s="76">
        <f>IF('Basic Calculator'!$AE$17&lt;&gt;"",IF(VLOOKUP('Basic Calculator'!$AE$17,'Basic Calculator'!$AG$18:$AI$75,3,FALSE)=D97,1,0),0)</f>
        <v>0</v>
      </c>
      <c r="B97" s="405">
        <f>IF('Basic Calculator'!$AE$18&lt;&gt;"",IF('Basic Calculator'!$AE$18=E97,1,0),0)</f>
        <v>0</v>
      </c>
      <c r="C97" s="81">
        <f t="shared" si="1"/>
        <v>0</v>
      </c>
      <c r="D97" s="425" t="s">
        <v>2357</v>
      </c>
      <c r="E97" s="425">
        <v>5</v>
      </c>
      <c r="F97" s="309">
        <v>49707</v>
      </c>
      <c r="G97" s="78" t="s">
        <v>1636</v>
      </c>
      <c r="H97" s="307" t="s">
        <v>1782</v>
      </c>
      <c r="I97" s="414">
        <v>51050</v>
      </c>
      <c r="J97" s="77" t="s">
        <v>2866</v>
      </c>
      <c r="K97" s="430" t="s">
        <v>1783</v>
      </c>
      <c r="L97" s="414">
        <v>52393</v>
      </c>
      <c r="M97" s="77" t="s">
        <v>940</v>
      </c>
      <c r="N97" s="311" t="s">
        <v>941</v>
      </c>
      <c r="O97" s="414">
        <v>53736</v>
      </c>
      <c r="P97" s="77" t="s">
        <v>2043</v>
      </c>
      <c r="Q97" s="430" t="s">
        <v>1680</v>
      </c>
      <c r="R97" s="414">
        <v>55080</v>
      </c>
      <c r="S97" s="77" t="s">
        <v>1200</v>
      </c>
      <c r="T97" s="311" t="s">
        <v>1116</v>
      </c>
      <c r="U97" s="414">
        <v>56423</v>
      </c>
      <c r="V97" s="77" t="s">
        <v>1290</v>
      </c>
      <c r="W97" s="430" t="s">
        <v>1291</v>
      </c>
      <c r="X97" s="414">
        <v>57766</v>
      </c>
      <c r="Y97" s="77" t="s">
        <v>656</v>
      </c>
      <c r="Z97" s="311" t="s">
        <v>1994</v>
      </c>
      <c r="AA97" s="414">
        <v>59109</v>
      </c>
      <c r="AB97" s="77" t="s">
        <v>1729</v>
      </c>
      <c r="AC97" s="430" t="s">
        <v>1723</v>
      </c>
      <c r="AD97" s="414">
        <v>60452</v>
      </c>
      <c r="AE97" s="77" t="s">
        <v>379</v>
      </c>
      <c r="AF97" s="430" t="s">
        <v>719</v>
      </c>
      <c r="AG97" s="414">
        <v>61795</v>
      </c>
      <c r="AH97" s="77" t="s">
        <v>840</v>
      </c>
      <c r="AI97" s="430" t="s">
        <v>2455</v>
      </c>
    </row>
    <row r="98" spans="1:35" x14ac:dyDescent="0.25">
      <c r="A98" s="76">
        <f>IF('Basic Calculator'!$AE$17&lt;&gt;"",IF(VLOOKUP('Basic Calculator'!$AE$17,'Basic Calculator'!$AG$18:$AI$75,3,FALSE)=D98,1,0),0)</f>
        <v>0</v>
      </c>
      <c r="B98" s="405">
        <f>IF('Basic Calculator'!$AE$18&lt;&gt;"",IF('Basic Calculator'!$AE$18=E98,1,0),0)</f>
        <v>0</v>
      </c>
      <c r="C98" s="81">
        <f t="shared" si="1"/>
        <v>0</v>
      </c>
      <c r="D98" s="425" t="s">
        <v>2357</v>
      </c>
      <c r="E98" s="425">
        <v>6</v>
      </c>
      <c r="F98" s="309">
        <v>52418</v>
      </c>
      <c r="G98" s="78" t="s">
        <v>4144</v>
      </c>
      <c r="H98" s="307" t="s">
        <v>1019</v>
      </c>
      <c r="I98" s="414">
        <v>53916</v>
      </c>
      <c r="J98" s="77" t="s">
        <v>684</v>
      </c>
      <c r="K98" s="430" t="s">
        <v>685</v>
      </c>
      <c r="L98" s="414">
        <v>55414</v>
      </c>
      <c r="M98" s="77" t="s">
        <v>609</v>
      </c>
      <c r="N98" s="311" t="s">
        <v>1726</v>
      </c>
      <c r="O98" s="414">
        <v>56912</v>
      </c>
      <c r="P98" s="77" t="s">
        <v>662</v>
      </c>
      <c r="Q98" s="430" t="s">
        <v>1538</v>
      </c>
      <c r="R98" s="414">
        <v>58410</v>
      </c>
      <c r="S98" s="77" t="s">
        <v>255</v>
      </c>
      <c r="T98" s="311" t="s">
        <v>256</v>
      </c>
      <c r="U98" s="414">
        <v>59907</v>
      </c>
      <c r="V98" s="77" t="s">
        <v>619</v>
      </c>
      <c r="W98" s="430" t="s">
        <v>2136</v>
      </c>
      <c r="X98" s="414">
        <v>61405</v>
      </c>
      <c r="Y98" s="77" t="s">
        <v>3437</v>
      </c>
      <c r="Z98" s="311" t="s">
        <v>2677</v>
      </c>
      <c r="AA98" s="414">
        <v>62903</v>
      </c>
      <c r="AB98" s="77" t="s">
        <v>1640</v>
      </c>
      <c r="AC98" s="430" t="s">
        <v>2834</v>
      </c>
      <c r="AD98" s="414">
        <v>64401</v>
      </c>
      <c r="AE98" s="77" t="s">
        <v>969</v>
      </c>
      <c r="AF98" s="430" t="s">
        <v>2964</v>
      </c>
      <c r="AG98" s="414">
        <v>65899</v>
      </c>
      <c r="AH98" s="77" t="s">
        <v>543</v>
      </c>
      <c r="AI98" s="430" t="s">
        <v>3652</v>
      </c>
    </row>
    <row r="99" spans="1:35" x14ac:dyDescent="0.25">
      <c r="A99" s="76">
        <f>IF('Basic Calculator'!$AE$17&lt;&gt;"",IF(VLOOKUP('Basic Calculator'!$AE$17,'Basic Calculator'!$AG$18:$AI$75,3,FALSE)=D99,1,0),0)</f>
        <v>0</v>
      </c>
      <c r="B99" s="405">
        <f>IF('Basic Calculator'!$AE$18&lt;&gt;"",IF('Basic Calculator'!$AE$18=E99,1,0),0)</f>
        <v>0</v>
      </c>
      <c r="C99" s="81">
        <f t="shared" si="1"/>
        <v>0</v>
      </c>
      <c r="D99" s="425" t="s">
        <v>2357</v>
      </c>
      <c r="E99" s="425">
        <v>7</v>
      </c>
      <c r="F99" s="309">
        <v>56585</v>
      </c>
      <c r="G99" s="78" t="s">
        <v>1362</v>
      </c>
      <c r="H99" s="307" t="s">
        <v>1993</v>
      </c>
      <c r="I99" s="414">
        <v>58249</v>
      </c>
      <c r="J99" s="77" t="s">
        <v>3486</v>
      </c>
      <c r="K99" s="430" t="s">
        <v>647</v>
      </c>
      <c r="L99" s="414">
        <v>59913</v>
      </c>
      <c r="M99" s="77" t="s">
        <v>1034</v>
      </c>
      <c r="N99" s="311" t="s">
        <v>2013</v>
      </c>
      <c r="O99" s="414">
        <v>61578</v>
      </c>
      <c r="P99" s="77" t="s">
        <v>2681</v>
      </c>
      <c r="Q99" s="430" t="s">
        <v>1184</v>
      </c>
      <c r="R99" s="414">
        <v>63242</v>
      </c>
      <c r="S99" s="77" t="s">
        <v>209</v>
      </c>
      <c r="T99" s="311" t="s">
        <v>2649</v>
      </c>
      <c r="U99" s="414">
        <v>64906</v>
      </c>
      <c r="V99" s="77" t="s">
        <v>1143</v>
      </c>
      <c r="W99" s="430" t="s">
        <v>1876</v>
      </c>
      <c r="X99" s="414">
        <v>66571</v>
      </c>
      <c r="Y99" s="77" t="s">
        <v>590</v>
      </c>
      <c r="Z99" s="311" t="s">
        <v>3975</v>
      </c>
      <c r="AA99" s="414">
        <v>68235</v>
      </c>
      <c r="AB99" s="77" t="s">
        <v>1807</v>
      </c>
      <c r="AC99" s="430" t="s">
        <v>3009</v>
      </c>
      <c r="AD99" s="414">
        <v>69900</v>
      </c>
      <c r="AE99" s="77" t="s">
        <v>2826</v>
      </c>
      <c r="AF99" s="430" t="s">
        <v>4076</v>
      </c>
      <c r="AG99" s="414">
        <v>71564</v>
      </c>
      <c r="AH99" s="77" t="s">
        <v>558</v>
      </c>
      <c r="AI99" s="430" t="s">
        <v>4076</v>
      </c>
    </row>
    <row r="100" spans="1:35" x14ac:dyDescent="0.25">
      <c r="A100" s="76">
        <f>IF('Basic Calculator'!$AE$17&lt;&gt;"",IF(VLOOKUP('Basic Calculator'!$AE$17,'Basic Calculator'!$AG$18:$AI$75,3,FALSE)=D100,1,0),0)</f>
        <v>0</v>
      </c>
      <c r="B100" s="405">
        <f>IF('Basic Calculator'!$AE$18&lt;&gt;"",IF('Basic Calculator'!$AE$18=E100,1,0),0)</f>
        <v>0</v>
      </c>
      <c r="C100" s="81">
        <f t="shared" si="1"/>
        <v>0</v>
      </c>
      <c r="D100" s="425" t="s">
        <v>2357</v>
      </c>
      <c r="E100" s="425">
        <v>8</v>
      </c>
      <c r="F100" s="309">
        <v>58977</v>
      </c>
      <c r="G100" s="78" t="s">
        <v>702</v>
      </c>
      <c r="H100" s="307" t="s">
        <v>703</v>
      </c>
      <c r="I100" s="414">
        <v>60820</v>
      </c>
      <c r="J100" s="77" t="s">
        <v>1298</v>
      </c>
      <c r="K100" s="430" t="s">
        <v>2610</v>
      </c>
      <c r="L100" s="414">
        <v>62663</v>
      </c>
      <c r="M100" s="77" t="s">
        <v>890</v>
      </c>
      <c r="N100" s="311" t="s">
        <v>2915</v>
      </c>
      <c r="O100" s="414">
        <v>64506</v>
      </c>
      <c r="P100" s="77" t="s">
        <v>4304</v>
      </c>
      <c r="Q100" s="430" t="s">
        <v>4305</v>
      </c>
      <c r="R100" s="414">
        <v>66348</v>
      </c>
      <c r="S100" s="77" t="s">
        <v>331</v>
      </c>
      <c r="T100" s="311" t="s">
        <v>3045</v>
      </c>
      <c r="U100" s="414">
        <v>68191</v>
      </c>
      <c r="V100" s="77" t="s">
        <v>1601</v>
      </c>
      <c r="W100" s="430" t="s">
        <v>4306</v>
      </c>
      <c r="X100" s="414">
        <v>70034</v>
      </c>
      <c r="Y100" s="77" t="s">
        <v>2870</v>
      </c>
      <c r="Z100" s="311" t="s">
        <v>4076</v>
      </c>
      <c r="AA100" s="414">
        <v>71877</v>
      </c>
      <c r="AB100" s="77" t="s">
        <v>773</v>
      </c>
      <c r="AC100" s="430" t="s">
        <v>4076</v>
      </c>
      <c r="AD100" s="414">
        <v>73720</v>
      </c>
      <c r="AE100" s="77" t="s">
        <v>2885</v>
      </c>
      <c r="AF100" s="430" t="s">
        <v>4076</v>
      </c>
      <c r="AG100" s="414">
        <v>75563</v>
      </c>
      <c r="AH100" s="77" t="s">
        <v>1776</v>
      </c>
      <c r="AI100" s="430" t="s">
        <v>4076</v>
      </c>
    </row>
    <row r="101" spans="1:35" x14ac:dyDescent="0.25">
      <c r="A101" s="76">
        <f>IF('Basic Calculator'!$AE$17&lt;&gt;"",IF(VLOOKUP('Basic Calculator'!$AE$17,'Basic Calculator'!$AG$18:$AI$75,3,FALSE)=D101,1,0),0)</f>
        <v>0</v>
      </c>
      <c r="B101" s="405">
        <f>IF('Basic Calculator'!$AE$18&lt;&gt;"",IF('Basic Calculator'!$AE$18=E101,1,0),0)</f>
        <v>0</v>
      </c>
      <c r="C101" s="81">
        <f t="shared" si="1"/>
        <v>0</v>
      </c>
      <c r="D101" s="425" t="s">
        <v>2357</v>
      </c>
      <c r="E101" s="425">
        <v>9</v>
      </c>
      <c r="F101" s="309">
        <v>63105</v>
      </c>
      <c r="G101" s="78" t="s">
        <v>327</v>
      </c>
      <c r="H101" s="307" t="s">
        <v>2286</v>
      </c>
      <c r="I101" s="414">
        <v>65141</v>
      </c>
      <c r="J101" s="77" t="s">
        <v>2774</v>
      </c>
      <c r="K101" s="430" t="s">
        <v>2775</v>
      </c>
      <c r="L101" s="414">
        <v>67176</v>
      </c>
      <c r="M101" s="77" t="s">
        <v>1006</v>
      </c>
      <c r="N101" s="311" t="s">
        <v>4307</v>
      </c>
      <c r="O101" s="414">
        <v>69212</v>
      </c>
      <c r="P101" s="77" t="s">
        <v>394</v>
      </c>
      <c r="Q101" s="430" t="s">
        <v>3226</v>
      </c>
      <c r="R101" s="414">
        <v>71248</v>
      </c>
      <c r="S101" s="77" t="s">
        <v>2609</v>
      </c>
      <c r="T101" s="311" t="s">
        <v>4076</v>
      </c>
      <c r="U101" s="414">
        <v>73283</v>
      </c>
      <c r="V101" s="77" t="s">
        <v>1305</v>
      </c>
      <c r="W101" s="430" t="s">
        <v>4076</v>
      </c>
      <c r="X101" s="414">
        <v>75319</v>
      </c>
      <c r="Y101" s="77" t="s">
        <v>1338</v>
      </c>
      <c r="Z101" s="311" t="s">
        <v>4076</v>
      </c>
      <c r="AA101" s="414">
        <v>77354</v>
      </c>
      <c r="AB101" s="77" t="s">
        <v>3534</v>
      </c>
      <c r="AC101" s="430" t="s">
        <v>4076</v>
      </c>
      <c r="AD101" s="414">
        <v>79390</v>
      </c>
      <c r="AE101" s="77" t="s">
        <v>1334</v>
      </c>
      <c r="AF101" s="430" t="s">
        <v>4076</v>
      </c>
      <c r="AG101" s="414">
        <v>81425</v>
      </c>
      <c r="AH101" s="77" t="s">
        <v>1349</v>
      </c>
      <c r="AI101" s="430" t="s">
        <v>4076</v>
      </c>
    </row>
    <row r="102" spans="1:35" x14ac:dyDescent="0.25">
      <c r="A102" s="76">
        <f>IF('Basic Calculator'!$AE$17&lt;&gt;"",IF(VLOOKUP('Basic Calculator'!$AE$17,'Basic Calculator'!$AG$18:$AI$75,3,FALSE)=D102,1,0),0)</f>
        <v>0</v>
      </c>
      <c r="B102" s="405">
        <f>IF('Basic Calculator'!$AE$18&lt;&gt;"",IF('Basic Calculator'!$AE$18=E102,1,0),0)</f>
        <v>0</v>
      </c>
      <c r="C102" s="81">
        <f t="shared" si="1"/>
        <v>0</v>
      </c>
      <c r="D102" s="425" t="s">
        <v>2357</v>
      </c>
      <c r="E102" s="425">
        <v>10</v>
      </c>
      <c r="F102" s="309">
        <v>69493</v>
      </c>
      <c r="G102" s="78" t="s">
        <v>444</v>
      </c>
      <c r="H102" s="307" t="s">
        <v>4076</v>
      </c>
      <c r="I102" s="414">
        <v>71734</v>
      </c>
      <c r="J102" s="77" t="s">
        <v>1478</v>
      </c>
      <c r="K102" s="430" t="s">
        <v>4076</v>
      </c>
      <c r="L102" s="414">
        <v>73976</v>
      </c>
      <c r="M102" s="77" t="s">
        <v>1082</v>
      </c>
      <c r="N102" s="311" t="s">
        <v>4076</v>
      </c>
      <c r="O102" s="414">
        <v>76217</v>
      </c>
      <c r="P102" s="77" t="s">
        <v>3322</v>
      </c>
      <c r="Q102" s="430" t="s">
        <v>4076</v>
      </c>
      <c r="R102" s="414">
        <v>78458</v>
      </c>
      <c r="S102" s="77" t="s">
        <v>373</v>
      </c>
      <c r="T102" s="311" t="s">
        <v>4076</v>
      </c>
      <c r="U102" s="414">
        <v>80700</v>
      </c>
      <c r="V102" s="77" t="s">
        <v>2192</v>
      </c>
      <c r="W102" s="430" t="s">
        <v>4076</v>
      </c>
      <c r="X102" s="414">
        <v>82941</v>
      </c>
      <c r="Y102" s="77" t="s">
        <v>717</v>
      </c>
      <c r="Z102" s="311" t="s">
        <v>4076</v>
      </c>
      <c r="AA102" s="414">
        <v>85183</v>
      </c>
      <c r="AB102" s="77" t="s">
        <v>962</v>
      </c>
      <c r="AC102" s="430" t="s">
        <v>4076</v>
      </c>
      <c r="AD102" s="414">
        <v>87424</v>
      </c>
      <c r="AE102" s="77" t="s">
        <v>2340</v>
      </c>
      <c r="AF102" s="430" t="s">
        <v>4076</v>
      </c>
      <c r="AG102" s="414">
        <v>89665</v>
      </c>
      <c r="AH102" s="77" t="s">
        <v>2080</v>
      </c>
      <c r="AI102" s="430" t="s">
        <v>4076</v>
      </c>
    </row>
    <row r="103" spans="1:35" x14ac:dyDescent="0.25">
      <c r="A103" s="76">
        <f>IF('Basic Calculator'!$AE$17&lt;&gt;"",IF(VLOOKUP('Basic Calculator'!$AE$17,'Basic Calculator'!$AG$18:$AI$75,3,FALSE)=D103,1,0),0)</f>
        <v>0</v>
      </c>
      <c r="B103" s="405">
        <f>IF('Basic Calculator'!$AE$18&lt;&gt;"",IF('Basic Calculator'!$AE$18=E103,1,0),0)</f>
        <v>0</v>
      </c>
      <c r="C103" s="81">
        <f t="shared" si="1"/>
        <v>0</v>
      </c>
      <c r="D103" s="425" t="s">
        <v>2357</v>
      </c>
      <c r="E103" s="425">
        <v>11</v>
      </c>
      <c r="F103" s="309">
        <v>73889</v>
      </c>
      <c r="G103" s="78" t="s">
        <v>1753</v>
      </c>
      <c r="H103" s="307" t="s">
        <v>4076</v>
      </c>
      <c r="I103" s="414">
        <v>76351</v>
      </c>
      <c r="J103" s="77" t="s">
        <v>2235</v>
      </c>
      <c r="K103" s="430" t="s">
        <v>4076</v>
      </c>
      <c r="L103" s="414">
        <v>78814</v>
      </c>
      <c r="M103" s="77" t="s">
        <v>1949</v>
      </c>
      <c r="N103" s="311" t="s">
        <v>4076</v>
      </c>
      <c r="O103" s="414">
        <v>81277</v>
      </c>
      <c r="P103" s="77" t="s">
        <v>1873</v>
      </c>
      <c r="Q103" s="430" t="s">
        <v>4076</v>
      </c>
      <c r="R103" s="414">
        <v>83739</v>
      </c>
      <c r="S103" s="77" t="s">
        <v>3470</v>
      </c>
      <c r="T103" s="311" t="s">
        <v>4076</v>
      </c>
      <c r="U103" s="414">
        <v>86202</v>
      </c>
      <c r="V103" s="77" t="s">
        <v>1704</v>
      </c>
      <c r="W103" s="430" t="s">
        <v>4076</v>
      </c>
      <c r="X103" s="414">
        <v>88665</v>
      </c>
      <c r="Y103" s="77" t="s">
        <v>1723</v>
      </c>
      <c r="Z103" s="311" t="s">
        <v>4076</v>
      </c>
      <c r="AA103" s="414">
        <v>91127</v>
      </c>
      <c r="AB103" s="77" t="s">
        <v>3634</v>
      </c>
      <c r="AC103" s="430" t="s">
        <v>4076</v>
      </c>
      <c r="AD103" s="414">
        <v>93590</v>
      </c>
      <c r="AE103" s="77" t="s">
        <v>2781</v>
      </c>
      <c r="AF103" s="430" t="s">
        <v>4076</v>
      </c>
      <c r="AG103" s="414">
        <v>96053</v>
      </c>
      <c r="AH103" s="77" t="s">
        <v>3326</v>
      </c>
      <c r="AI103" s="430" t="s">
        <v>4076</v>
      </c>
    </row>
    <row r="104" spans="1:35" x14ac:dyDescent="0.25">
      <c r="A104" s="76">
        <f>IF('Basic Calculator'!$AE$17&lt;&gt;"",IF(VLOOKUP('Basic Calculator'!$AE$17,'Basic Calculator'!$AG$18:$AI$75,3,FALSE)=D104,1,0),0)</f>
        <v>0</v>
      </c>
      <c r="B104" s="405">
        <f>IF('Basic Calculator'!$AE$18&lt;&gt;"",IF('Basic Calculator'!$AE$18=E104,1,0),0)</f>
        <v>0</v>
      </c>
      <c r="C104" s="81">
        <f t="shared" si="1"/>
        <v>0</v>
      </c>
      <c r="D104" s="425" t="s">
        <v>2357</v>
      </c>
      <c r="E104" s="425">
        <v>12</v>
      </c>
      <c r="F104" s="309">
        <v>88562</v>
      </c>
      <c r="G104" s="78" t="s">
        <v>2250</v>
      </c>
      <c r="H104" s="307" t="s">
        <v>4076</v>
      </c>
      <c r="I104" s="414">
        <v>91514</v>
      </c>
      <c r="J104" s="77" t="s">
        <v>2135</v>
      </c>
      <c r="K104" s="430" t="s">
        <v>4076</v>
      </c>
      <c r="L104" s="414">
        <v>94466</v>
      </c>
      <c r="M104" s="77" t="s">
        <v>1745</v>
      </c>
      <c r="N104" s="311" t="s">
        <v>4076</v>
      </c>
      <c r="O104" s="414">
        <v>97417</v>
      </c>
      <c r="P104" s="77" t="s">
        <v>3230</v>
      </c>
      <c r="Q104" s="430" t="s">
        <v>4076</v>
      </c>
      <c r="R104" s="414">
        <v>100369</v>
      </c>
      <c r="S104" s="77" t="s">
        <v>3474</v>
      </c>
      <c r="T104" s="311" t="s">
        <v>4076</v>
      </c>
      <c r="U104" s="414">
        <v>103321</v>
      </c>
      <c r="V104" s="77" t="s">
        <v>4308</v>
      </c>
      <c r="W104" s="430" t="s">
        <v>4076</v>
      </c>
      <c r="X104" s="414">
        <v>106272</v>
      </c>
      <c r="Y104" s="77" t="s">
        <v>4034</v>
      </c>
      <c r="Z104" s="311" t="s">
        <v>4034</v>
      </c>
      <c r="AA104" s="414">
        <v>109224</v>
      </c>
      <c r="AB104" s="77" t="s">
        <v>3016</v>
      </c>
      <c r="AC104" s="430" t="s">
        <v>3016</v>
      </c>
      <c r="AD104" s="414">
        <v>112176</v>
      </c>
      <c r="AE104" s="77" t="s">
        <v>3980</v>
      </c>
      <c r="AF104" s="430" t="s">
        <v>3980</v>
      </c>
      <c r="AG104" s="414">
        <v>115127</v>
      </c>
      <c r="AH104" s="77" t="s">
        <v>3931</v>
      </c>
      <c r="AI104" s="430" t="s">
        <v>3931</v>
      </c>
    </row>
    <row r="105" spans="1:35" x14ac:dyDescent="0.25">
      <c r="A105" s="76">
        <f>IF('Basic Calculator'!$AE$17&lt;&gt;"",IF(VLOOKUP('Basic Calculator'!$AE$17,'Basic Calculator'!$AG$18:$AI$75,3,FALSE)=D105,1,0),0)</f>
        <v>0</v>
      </c>
      <c r="B105" s="405">
        <f>IF('Basic Calculator'!$AE$18&lt;&gt;"",IF('Basic Calculator'!$AE$18=E105,1,0),0)</f>
        <v>0</v>
      </c>
      <c r="C105" s="81">
        <f t="shared" si="1"/>
        <v>0</v>
      </c>
      <c r="D105" s="425" t="s">
        <v>2357</v>
      </c>
      <c r="E105" s="425">
        <v>13</v>
      </c>
      <c r="F105" s="309">
        <v>105312</v>
      </c>
      <c r="G105" s="78" t="s">
        <v>2978</v>
      </c>
      <c r="H105" s="307" t="s">
        <v>2978</v>
      </c>
      <c r="I105" s="414">
        <v>108823</v>
      </c>
      <c r="J105" s="77" t="s">
        <v>2342</v>
      </c>
      <c r="K105" s="430" t="s">
        <v>2342</v>
      </c>
      <c r="L105" s="414">
        <v>112334</v>
      </c>
      <c r="M105" s="77" t="s">
        <v>4309</v>
      </c>
      <c r="N105" s="311" t="s">
        <v>4309</v>
      </c>
      <c r="O105" s="414">
        <v>115845</v>
      </c>
      <c r="P105" s="77" t="s">
        <v>4310</v>
      </c>
      <c r="Q105" s="430" t="s">
        <v>4310</v>
      </c>
      <c r="R105" s="414">
        <v>119355</v>
      </c>
      <c r="S105" s="77" t="s">
        <v>4311</v>
      </c>
      <c r="T105" s="311" t="s">
        <v>4311</v>
      </c>
      <c r="U105" s="414">
        <v>122866</v>
      </c>
      <c r="V105" s="77" t="s">
        <v>4312</v>
      </c>
      <c r="W105" s="430" t="s">
        <v>4312</v>
      </c>
      <c r="X105" s="414">
        <v>126377</v>
      </c>
      <c r="Y105" s="77" t="s">
        <v>4036</v>
      </c>
      <c r="Z105" s="311" t="s">
        <v>4036</v>
      </c>
      <c r="AA105" s="414">
        <v>129888</v>
      </c>
      <c r="AB105" s="77" t="s">
        <v>3858</v>
      </c>
      <c r="AC105" s="430" t="s">
        <v>3858</v>
      </c>
      <c r="AD105" s="414">
        <v>133399</v>
      </c>
      <c r="AE105" s="77" t="s">
        <v>3984</v>
      </c>
      <c r="AF105" s="430" t="s">
        <v>3984</v>
      </c>
      <c r="AG105" s="414">
        <v>136909</v>
      </c>
      <c r="AH105" s="77" t="s">
        <v>3964</v>
      </c>
      <c r="AI105" s="430" t="s">
        <v>3964</v>
      </c>
    </row>
    <row r="106" spans="1:35" x14ac:dyDescent="0.25">
      <c r="A106" s="76">
        <f>IF('Basic Calculator'!$AE$17&lt;&gt;"",IF(VLOOKUP('Basic Calculator'!$AE$17,'Basic Calculator'!$AG$18:$AI$75,3,FALSE)=D106,1,0),0)</f>
        <v>0</v>
      </c>
      <c r="B106" s="405">
        <f>IF('Basic Calculator'!$AE$18&lt;&gt;"",IF('Basic Calculator'!$AE$18=E106,1,0),0)</f>
        <v>0</v>
      </c>
      <c r="C106" s="81">
        <f t="shared" si="1"/>
        <v>0</v>
      </c>
      <c r="D106" s="425" t="s">
        <v>2357</v>
      </c>
      <c r="E106" s="425">
        <v>14</v>
      </c>
      <c r="F106" s="309">
        <v>124447</v>
      </c>
      <c r="G106" s="78" t="s">
        <v>4313</v>
      </c>
      <c r="H106" s="307" t="s">
        <v>4313</v>
      </c>
      <c r="I106" s="414">
        <v>128596</v>
      </c>
      <c r="J106" s="77" t="s">
        <v>4314</v>
      </c>
      <c r="K106" s="430" t="s">
        <v>4314</v>
      </c>
      <c r="L106" s="414">
        <v>132744</v>
      </c>
      <c r="M106" s="77" t="s">
        <v>4315</v>
      </c>
      <c r="N106" s="311" t="s">
        <v>4315</v>
      </c>
      <c r="O106" s="414">
        <v>136893</v>
      </c>
      <c r="P106" s="77" t="s">
        <v>4316</v>
      </c>
      <c r="Q106" s="430" t="s">
        <v>4316</v>
      </c>
      <c r="R106" s="414">
        <v>141041</v>
      </c>
      <c r="S106" s="77" t="s">
        <v>4317</v>
      </c>
      <c r="T106" s="311" t="s">
        <v>4317</v>
      </c>
      <c r="U106" s="414">
        <v>145190</v>
      </c>
      <c r="V106" s="77" t="s">
        <v>4318</v>
      </c>
      <c r="W106" s="430" t="s">
        <v>4318</v>
      </c>
      <c r="X106" s="414">
        <v>149338</v>
      </c>
      <c r="Y106" s="77" t="s">
        <v>4319</v>
      </c>
      <c r="Z106" s="311" t="s">
        <v>4319</v>
      </c>
      <c r="AA106" s="414">
        <v>153487</v>
      </c>
      <c r="AB106" s="77" t="s">
        <v>3927</v>
      </c>
      <c r="AC106" s="430" t="s">
        <v>3927</v>
      </c>
      <c r="AD106" s="414">
        <v>157635</v>
      </c>
      <c r="AE106" s="77" t="s">
        <v>3987</v>
      </c>
      <c r="AF106" s="430" t="s">
        <v>3987</v>
      </c>
      <c r="AG106" s="414">
        <v>161784</v>
      </c>
      <c r="AH106" s="77" t="s">
        <v>3400</v>
      </c>
      <c r="AI106" s="430" t="s">
        <v>3400</v>
      </c>
    </row>
    <row r="107" spans="1:35" ht="15.75" thickBot="1" x14ac:dyDescent="0.3">
      <c r="A107" s="419">
        <f>IF('Basic Calculator'!$AE$17&lt;&gt;"",IF(VLOOKUP('Basic Calculator'!$AE$17,'Basic Calculator'!$AG$18:$AI$75,3,FALSE)=D107,1,0),0)</f>
        <v>0</v>
      </c>
      <c r="B107" s="420">
        <f>IF('Basic Calculator'!$AE$18&lt;&gt;"",IF('Basic Calculator'!$AE$18=E107,1,0),0)</f>
        <v>0</v>
      </c>
      <c r="C107" s="422">
        <f t="shared" si="1"/>
        <v>0</v>
      </c>
      <c r="D107" s="426" t="s">
        <v>2357</v>
      </c>
      <c r="E107" s="426">
        <v>15</v>
      </c>
      <c r="F107" s="423">
        <v>146382</v>
      </c>
      <c r="G107" s="416" t="s">
        <v>4320</v>
      </c>
      <c r="H107" s="428" t="s">
        <v>4320</v>
      </c>
      <c r="I107" s="415">
        <v>151261</v>
      </c>
      <c r="J107" s="431" t="s">
        <v>4321</v>
      </c>
      <c r="K107" s="432" t="s">
        <v>4321</v>
      </c>
      <c r="L107" s="415">
        <v>156140</v>
      </c>
      <c r="M107" s="431" t="s">
        <v>4322</v>
      </c>
      <c r="N107" s="433" t="s">
        <v>4322</v>
      </c>
      <c r="O107" s="415">
        <v>161019</v>
      </c>
      <c r="P107" s="431" t="s">
        <v>4323</v>
      </c>
      <c r="Q107" s="432" t="s">
        <v>4323</v>
      </c>
      <c r="R107" s="415">
        <v>165898</v>
      </c>
      <c r="S107" s="431" t="s">
        <v>4324</v>
      </c>
      <c r="T107" s="433" t="s">
        <v>4324</v>
      </c>
      <c r="U107" s="415">
        <v>170777</v>
      </c>
      <c r="V107" s="431" t="s">
        <v>4325</v>
      </c>
      <c r="W107" s="432" t="s">
        <v>4325</v>
      </c>
      <c r="X107" s="415">
        <v>175656</v>
      </c>
      <c r="Y107" s="431" t="s">
        <v>4326</v>
      </c>
      <c r="Z107" s="433" t="s">
        <v>4326</v>
      </c>
      <c r="AA107" s="415">
        <v>180535</v>
      </c>
      <c r="AB107" s="431" t="s">
        <v>4327</v>
      </c>
      <c r="AC107" s="432" t="s">
        <v>4327</v>
      </c>
      <c r="AD107" s="415">
        <v>185414</v>
      </c>
      <c r="AE107" s="431" t="s">
        <v>4328</v>
      </c>
      <c r="AF107" s="432" t="s">
        <v>4328</v>
      </c>
      <c r="AG107" s="415">
        <v>190293</v>
      </c>
      <c r="AH107" s="431" t="s">
        <v>4329</v>
      </c>
      <c r="AI107" s="432" t="s">
        <v>4329</v>
      </c>
    </row>
    <row r="108" spans="1:35" x14ac:dyDescent="0.25">
      <c r="A108" s="82">
        <f>IF('Basic Calculator'!$AE$17&lt;&gt;"",IF(VLOOKUP('Basic Calculator'!$AE$17,'Basic Calculator'!$AG$18:$AI$75,3,FALSE)=D108,1,0),0)</f>
        <v>0</v>
      </c>
      <c r="B108" s="407">
        <f>IF('Basic Calculator'!$AE$18&lt;&gt;"",IF('Basic Calculator'!$AE$18=E108,1,0),0)</f>
        <v>0</v>
      </c>
      <c r="C108" s="83">
        <f t="shared" si="1"/>
        <v>0</v>
      </c>
      <c r="D108" s="434" t="s">
        <v>648</v>
      </c>
      <c r="E108" s="434">
        <v>1</v>
      </c>
      <c r="F108" s="308">
        <v>29015</v>
      </c>
      <c r="G108" s="84" t="s">
        <v>1396</v>
      </c>
      <c r="H108" s="400" t="s">
        <v>1397</v>
      </c>
      <c r="I108" s="413">
        <v>29989</v>
      </c>
      <c r="J108" s="85" t="s">
        <v>185</v>
      </c>
      <c r="K108" s="429" t="s">
        <v>186</v>
      </c>
      <c r="L108" s="413">
        <v>30952</v>
      </c>
      <c r="M108" s="85" t="s">
        <v>2624</v>
      </c>
      <c r="N108" s="310" t="s">
        <v>1570</v>
      </c>
      <c r="O108" s="413">
        <v>31914</v>
      </c>
      <c r="P108" s="85" t="s">
        <v>3958</v>
      </c>
      <c r="Q108" s="429" t="s">
        <v>1318</v>
      </c>
      <c r="R108" s="413">
        <v>32876</v>
      </c>
      <c r="S108" s="85" t="s">
        <v>2325</v>
      </c>
      <c r="T108" s="310" t="s">
        <v>1081</v>
      </c>
      <c r="U108" s="413">
        <v>33440</v>
      </c>
      <c r="V108" s="85" t="s">
        <v>2386</v>
      </c>
      <c r="W108" s="429" t="s">
        <v>732</v>
      </c>
      <c r="X108" s="413">
        <v>34395</v>
      </c>
      <c r="Y108" s="85" t="s">
        <v>2331</v>
      </c>
      <c r="Z108" s="310" t="s">
        <v>1096</v>
      </c>
      <c r="AA108" s="413">
        <v>35357</v>
      </c>
      <c r="AB108" s="85" t="s">
        <v>4063</v>
      </c>
      <c r="AC108" s="429" t="s">
        <v>4064</v>
      </c>
      <c r="AD108" s="413">
        <v>35396</v>
      </c>
      <c r="AE108" s="85" t="s">
        <v>3636</v>
      </c>
      <c r="AF108" s="429" t="s">
        <v>1621</v>
      </c>
      <c r="AG108" s="413">
        <v>36294</v>
      </c>
      <c r="AH108" s="85" t="s">
        <v>3213</v>
      </c>
      <c r="AI108" s="429" t="s">
        <v>1201</v>
      </c>
    </row>
    <row r="109" spans="1:35" x14ac:dyDescent="0.25">
      <c r="A109" s="76">
        <f>IF('Basic Calculator'!$AE$17&lt;&gt;"",IF(VLOOKUP('Basic Calculator'!$AE$17,'Basic Calculator'!$AG$18:$AI$75,3,FALSE)=D109,1,0),0)</f>
        <v>0</v>
      </c>
      <c r="B109" s="405">
        <f>IF('Basic Calculator'!$AE$18&lt;&gt;"",IF('Basic Calculator'!$AE$18=E109,1,0),0)</f>
        <v>0</v>
      </c>
      <c r="C109" s="81">
        <f t="shared" si="1"/>
        <v>0</v>
      </c>
      <c r="D109" s="425" t="s">
        <v>648</v>
      </c>
      <c r="E109" s="425">
        <v>2</v>
      </c>
      <c r="F109" s="309">
        <v>32626</v>
      </c>
      <c r="G109" s="78" t="s">
        <v>1131</v>
      </c>
      <c r="H109" s="307" t="s">
        <v>1132</v>
      </c>
      <c r="I109" s="414">
        <v>33402</v>
      </c>
      <c r="J109" s="77" t="s">
        <v>2476</v>
      </c>
      <c r="K109" s="430" t="s">
        <v>1804</v>
      </c>
      <c r="L109" s="414">
        <v>34482</v>
      </c>
      <c r="M109" s="77" t="s">
        <v>3150</v>
      </c>
      <c r="N109" s="311" t="s">
        <v>624</v>
      </c>
      <c r="O109" s="414">
        <v>35396</v>
      </c>
      <c r="P109" s="77" t="s">
        <v>3636</v>
      </c>
      <c r="Q109" s="430" t="s">
        <v>1621</v>
      </c>
      <c r="R109" s="414">
        <v>35796</v>
      </c>
      <c r="S109" s="77" t="s">
        <v>4065</v>
      </c>
      <c r="T109" s="311" t="s">
        <v>1465</v>
      </c>
      <c r="U109" s="414">
        <v>36849</v>
      </c>
      <c r="V109" s="77" t="s">
        <v>4066</v>
      </c>
      <c r="W109" s="430" t="s">
        <v>1419</v>
      </c>
      <c r="X109" s="414">
        <v>37902</v>
      </c>
      <c r="Y109" s="77" t="s">
        <v>3421</v>
      </c>
      <c r="Z109" s="311" t="s">
        <v>1464</v>
      </c>
      <c r="AA109" s="414">
        <v>38955</v>
      </c>
      <c r="AB109" s="77" t="s">
        <v>2368</v>
      </c>
      <c r="AC109" s="430" t="s">
        <v>1226</v>
      </c>
      <c r="AD109" s="414">
        <v>40008</v>
      </c>
      <c r="AE109" s="77" t="s">
        <v>302</v>
      </c>
      <c r="AF109" s="430" t="s">
        <v>875</v>
      </c>
      <c r="AG109" s="414">
        <v>41061</v>
      </c>
      <c r="AH109" s="77" t="s">
        <v>1057</v>
      </c>
      <c r="AI109" s="430" t="s">
        <v>2681</v>
      </c>
    </row>
    <row r="110" spans="1:35" x14ac:dyDescent="0.25">
      <c r="A110" s="76">
        <f>IF('Basic Calculator'!$AE$17&lt;&gt;"",IF(VLOOKUP('Basic Calculator'!$AE$17,'Basic Calculator'!$AG$18:$AI$75,3,FALSE)=D110,1,0),0)</f>
        <v>0</v>
      </c>
      <c r="B110" s="405">
        <f>IF('Basic Calculator'!$AE$18&lt;&gt;"",IF('Basic Calculator'!$AE$18=E110,1,0),0)</f>
        <v>0</v>
      </c>
      <c r="C110" s="81">
        <f t="shared" si="1"/>
        <v>0</v>
      </c>
      <c r="D110" s="425" t="s">
        <v>648</v>
      </c>
      <c r="E110" s="425">
        <v>3</v>
      </c>
      <c r="F110" s="309">
        <v>42717</v>
      </c>
      <c r="G110" s="78" t="s">
        <v>2817</v>
      </c>
      <c r="H110" s="307" t="s">
        <v>1239</v>
      </c>
      <c r="I110" s="414">
        <v>43904</v>
      </c>
      <c r="J110" s="77" t="s">
        <v>1712</v>
      </c>
      <c r="K110" s="430" t="s">
        <v>1713</v>
      </c>
      <c r="L110" s="414">
        <v>45090</v>
      </c>
      <c r="M110" s="77" t="s">
        <v>4330</v>
      </c>
      <c r="N110" s="311" t="s">
        <v>596</v>
      </c>
      <c r="O110" s="414">
        <v>46277</v>
      </c>
      <c r="P110" s="77" t="s">
        <v>2021</v>
      </c>
      <c r="Q110" s="430" t="s">
        <v>2022</v>
      </c>
      <c r="R110" s="414">
        <v>47463</v>
      </c>
      <c r="S110" s="77" t="s">
        <v>332</v>
      </c>
      <c r="T110" s="311" t="s">
        <v>333</v>
      </c>
      <c r="U110" s="414">
        <v>48649</v>
      </c>
      <c r="V110" s="77" t="s">
        <v>676</v>
      </c>
      <c r="W110" s="430" t="s">
        <v>677</v>
      </c>
      <c r="X110" s="414">
        <v>49836</v>
      </c>
      <c r="Y110" s="77" t="s">
        <v>4067</v>
      </c>
      <c r="Z110" s="311" t="s">
        <v>288</v>
      </c>
      <c r="AA110" s="414">
        <v>51022</v>
      </c>
      <c r="AB110" s="77" t="s">
        <v>1843</v>
      </c>
      <c r="AC110" s="430" t="s">
        <v>2073</v>
      </c>
      <c r="AD110" s="414">
        <v>52209</v>
      </c>
      <c r="AE110" s="77" t="s">
        <v>826</v>
      </c>
      <c r="AF110" s="430" t="s">
        <v>1700</v>
      </c>
      <c r="AG110" s="414">
        <v>53395</v>
      </c>
      <c r="AH110" s="77" t="s">
        <v>263</v>
      </c>
      <c r="AI110" s="430" t="s">
        <v>264</v>
      </c>
    </row>
    <row r="111" spans="1:35" x14ac:dyDescent="0.25">
      <c r="A111" s="76">
        <f>IF('Basic Calculator'!$AE$17&lt;&gt;"",IF(VLOOKUP('Basic Calculator'!$AE$17,'Basic Calculator'!$AG$18:$AI$75,3,FALSE)=D111,1,0),0)</f>
        <v>0</v>
      </c>
      <c r="B111" s="405">
        <f>IF('Basic Calculator'!$AE$18&lt;&gt;"",IF('Basic Calculator'!$AE$18=E111,1,0),0)</f>
        <v>0</v>
      </c>
      <c r="C111" s="81">
        <f t="shared" si="1"/>
        <v>0</v>
      </c>
      <c r="D111" s="425" t="s">
        <v>648</v>
      </c>
      <c r="E111" s="425">
        <v>4</v>
      </c>
      <c r="F111" s="309">
        <v>47950</v>
      </c>
      <c r="G111" s="78" t="s">
        <v>1087</v>
      </c>
      <c r="H111" s="307" t="s">
        <v>1088</v>
      </c>
      <c r="I111" s="414">
        <v>49282</v>
      </c>
      <c r="J111" s="77" t="s">
        <v>768</v>
      </c>
      <c r="K111" s="430" t="s">
        <v>769</v>
      </c>
      <c r="L111" s="414">
        <v>50613</v>
      </c>
      <c r="M111" s="77" t="s">
        <v>3202</v>
      </c>
      <c r="N111" s="311" t="s">
        <v>489</v>
      </c>
      <c r="O111" s="414">
        <v>51945</v>
      </c>
      <c r="P111" s="77" t="s">
        <v>1102</v>
      </c>
      <c r="Q111" s="430" t="s">
        <v>976</v>
      </c>
      <c r="R111" s="414">
        <v>53276</v>
      </c>
      <c r="S111" s="77" t="s">
        <v>2424</v>
      </c>
      <c r="T111" s="311" t="s">
        <v>2339</v>
      </c>
      <c r="U111" s="414">
        <v>54608</v>
      </c>
      <c r="V111" s="77" t="s">
        <v>584</v>
      </c>
      <c r="W111" s="430" t="s">
        <v>585</v>
      </c>
      <c r="X111" s="414">
        <v>55939</v>
      </c>
      <c r="Y111" s="77" t="s">
        <v>964</v>
      </c>
      <c r="Z111" s="311" t="s">
        <v>965</v>
      </c>
      <c r="AA111" s="414">
        <v>57271</v>
      </c>
      <c r="AB111" s="77" t="s">
        <v>2004</v>
      </c>
      <c r="AC111" s="430" t="s">
        <v>2005</v>
      </c>
      <c r="AD111" s="414">
        <v>58603</v>
      </c>
      <c r="AE111" s="77" t="s">
        <v>573</v>
      </c>
      <c r="AF111" s="430" t="s">
        <v>1383</v>
      </c>
      <c r="AG111" s="414">
        <v>59934</v>
      </c>
      <c r="AH111" s="77" t="s">
        <v>1938</v>
      </c>
      <c r="AI111" s="430" t="s">
        <v>1939</v>
      </c>
    </row>
    <row r="112" spans="1:35" x14ac:dyDescent="0.25">
      <c r="A112" s="76">
        <f>IF('Basic Calculator'!$AE$17&lt;&gt;"",IF(VLOOKUP('Basic Calculator'!$AE$17,'Basic Calculator'!$AG$18:$AI$75,3,FALSE)=D112,1,0),0)</f>
        <v>0</v>
      </c>
      <c r="B112" s="405">
        <f>IF('Basic Calculator'!$AE$18&lt;&gt;"",IF('Basic Calculator'!$AE$18=E112,1,0),0)</f>
        <v>0</v>
      </c>
      <c r="C112" s="81">
        <f t="shared" si="1"/>
        <v>0</v>
      </c>
      <c r="D112" s="425" t="s">
        <v>648</v>
      </c>
      <c r="E112" s="425">
        <v>5</v>
      </c>
      <c r="F112" s="309">
        <v>55138</v>
      </c>
      <c r="G112" s="78" t="s">
        <v>1466</v>
      </c>
      <c r="H112" s="307" t="s">
        <v>1960</v>
      </c>
      <c r="I112" s="414">
        <v>56628</v>
      </c>
      <c r="J112" s="77" t="s">
        <v>267</v>
      </c>
      <c r="K112" s="430" t="s">
        <v>268</v>
      </c>
      <c r="L112" s="414">
        <v>58118</v>
      </c>
      <c r="M112" s="77" t="s">
        <v>2048</v>
      </c>
      <c r="N112" s="311" t="s">
        <v>1656</v>
      </c>
      <c r="O112" s="414">
        <v>59608</v>
      </c>
      <c r="P112" s="77" t="s">
        <v>1625</v>
      </c>
      <c r="Q112" s="430" t="s">
        <v>1989</v>
      </c>
      <c r="R112" s="414">
        <v>61098</v>
      </c>
      <c r="S112" s="77" t="s">
        <v>1790</v>
      </c>
      <c r="T112" s="311" t="s">
        <v>1581</v>
      </c>
      <c r="U112" s="414">
        <v>62588</v>
      </c>
      <c r="V112" s="77" t="s">
        <v>1810</v>
      </c>
      <c r="W112" s="430" t="s">
        <v>2086</v>
      </c>
      <c r="X112" s="414">
        <v>64078</v>
      </c>
      <c r="Y112" s="77" t="s">
        <v>4007</v>
      </c>
      <c r="Z112" s="311" t="s">
        <v>2835</v>
      </c>
      <c r="AA112" s="414">
        <v>65568</v>
      </c>
      <c r="AB112" s="77" t="s">
        <v>3938</v>
      </c>
      <c r="AC112" s="430" t="s">
        <v>3780</v>
      </c>
      <c r="AD112" s="414">
        <v>67058</v>
      </c>
      <c r="AE112" s="77" t="s">
        <v>2088</v>
      </c>
      <c r="AF112" s="430" t="s">
        <v>3308</v>
      </c>
      <c r="AG112" s="414">
        <v>68548</v>
      </c>
      <c r="AH112" s="77" t="s">
        <v>1121</v>
      </c>
      <c r="AI112" s="430" t="s">
        <v>2721</v>
      </c>
    </row>
    <row r="113" spans="1:35" x14ac:dyDescent="0.25">
      <c r="A113" s="76">
        <f>IF('Basic Calculator'!$AE$17&lt;&gt;"",IF(VLOOKUP('Basic Calculator'!$AE$17,'Basic Calculator'!$AG$18:$AI$75,3,FALSE)=D113,1,0),0)</f>
        <v>0</v>
      </c>
      <c r="B113" s="405">
        <f>IF('Basic Calculator'!$AE$18&lt;&gt;"",IF('Basic Calculator'!$AE$18=E113,1,0),0)</f>
        <v>0</v>
      </c>
      <c r="C113" s="81">
        <f t="shared" si="1"/>
        <v>0</v>
      </c>
      <c r="D113" s="425" t="s">
        <v>648</v>
      </c>
      <c r="E113" s="425">
        <v>6</v>
      </c>
      <c r="F113" s="309">
        <v>58146</v>
      </c>
      <c r="G113" s="78" t="s">
        <v>2132</v>
      </c>
      <c r="H113" s="307" t="s">
        <v>2894</v>
      </c>
      <c r="I113" s="414">
        <v>59807</v>
      </c>
      <c r="J113" s="77" t="s">
        <v>1986</v>
      </c>
      <c r="K113" s="430" t="s">
        <v>1968</v>
      </c>
      <c r="L113" s="414">
        <v>61469</v>
      </c>
      <c r="M113" s="77" t="s">
        <v>272</v>
      </c>
      <c r="N113" s="311" t="s">
        <v>2429</v>
      </c>
      <c r="O113" s="414">
        <v>63130</v>
      </c>
      <c r="P113" s="77" t="s">
        <v>2094</v>
      </c>
      <c r="Q113" s="430" t="s">
        <v>2930</v>
      </c>
      <c r="R113" s="414">
        <v>64792</v>
      </c>
      <c r="S113" s="77" t="s">
        <v>211</v>
      </c>
      <c r="T113" s="311" t="s">
        <v>3530</v>
      </c>
      <c r="U113" s="414">
        <v>66453</v>
      </c>
      <c r="V113" s="77" t="s">
        <v>1109</v>
      </c>
      <c r="W113" s="430" t="s">
        <v>2442</v>
      </c>
      <c r="X113" s="414">
        <v>68115</v>
      </c>
      <c r="Y113" s="77" t="s">
        <v>843</v>
      </c>
      <c r="Z113" s="311" t="s">
        <v>3834</v>
      </c>
      <c r="AA113" s="414">
        <v>69776</v>
      </c>
      <c r="AB113" s="77" t="s">
        <v>1547</v>
      </c>
      <c r="AC113" s="430" t="s">
        <v>4069</v>
      </c>
      <c r="AD113" s="414">
        <v>71438</v>
      </c>
      <c r="AE113" s="77" t="s">
        <v>597</v>
      </c>
      <c r="AF113" s="430" t="s">
        <v>4070</v>
      </c>
      <c r="AG113" s="414">
        <v>73100</v>
      </c>
      <c r="AH113" s="77" t="s">
        <v>855</v>
      </c>
      <c r="AI113" s="430" t="s">
        <v>3285</v>
      </c>
    </row>
    <row r="114" spans="1:35" x14ac:dyDescent="0.25">
      <c r="A114" s="76">
        <f>IF('Basic Calculator'!$AE$17&lt;&gt;"",IF(VLOOKUP('Basic Calculator'!$AE$17,'Basic Calculator'!$AG$18:$AI$75,3,FALSE)=D114,1,0),0)</f>
        <v>0</v>
      </c>
      <c r="B114" s="405">
        <f>IF('Basic Calculator'!$AE$18&lt;&gt;"",IF('Basic Calculator'!$AE$18=E114,1,0),0)</f>
        <v>0</v>
      </c>
      <c r="C114" s="81">
        <f t="shared" si="1"/>
        <v>0</v>
      </c>
      <c r="D114" s="425" t="s">
        <v>648</v>
      </c>
      <c r="E114" s="425">
        <v>7</v>
      </c>
      <c r="F114" s="309">
        <v>62768</v>
      </c>
      <c r="G114" s="78" t="s">
        <v>1038</v>
      </c>
      <c r="H114" s="307" t="s">
        <v>2712</v>
      </c>
      <c r="I114" s="414">
        <v>64614</v>
      </c>
      <c r="J114" s="77" t="s">
        <v>1268</v>
      </c>
      <c r="K114" s="430" t="s">
        <v>3137</v>
      </c>
      <c r="L114" s="414">
        <v>66460</v>
      </c>
      <c r="M114" s="77" t="s">
        <v>1109</v>
      </c>
      <c r="N114" s="311" t="s">
        <v>2442</v>
      </c>
      <c r="O114" s="414">
        <v>68306</v>
      </c>
      <c r="P114" s="77" t="s">
        <v>1325</v>
      </c>
      <c r="Q114" s="430" t="s">
        <v>3953</v>
      </c>
      <c r="R114" s="414">
        <v>70153</v>
      </c>
      <c r="S114" s="77" t="s">
        <v>4071</v>
      </c>
      <c r="T114" s="311" t="s">
        <v>4072</v>
      </c>
      <c r="U114" s="414">
        <v>71999</v>
      </c>
      <c r="V114" s="77" t="s">
        <v>637</v>
      </c>
      <c r="W114" s="430" t="s">
        <v>3702</v>
      </c>
      <c r="X114" s="414">
        <v>73845</v>
      </c>
      <c r="Y114" s="77" t="s">
        <v>2576</v>
      </c>
      <c r="Z114" s="311" t="s">
        <v>3252</v>
      </c>
      <c r="AA114" s="414">
        <v>75691</v>
      </c>
      <c r="AB114" s="77" t="s">
        <v>1151</v>
      </c>
      <c r="AC114" s="430" t="s">
        <v>4073</v>
      </c>
      <c r="AD114" s="414">
        <v>77538</v>
      </c>
      <c r="AE114" s="77" t="s">
        <v>4074</v>
      </c>
      <c r="AF114" s="430" t="s">
        <v>4331</v>
      </c>
      <c r="AG114" s="414">
        <v>79384</v>
      </c>
      <c r="AH114" s="77" t="s">
        <v>1334</v>
      </c>
      <c r="AI114" s="430" t="s">
        <v>4331</v>
      </c>
    </row>
    <row r="115" spans="1:35" x14ac:dyDescent="0.25">
      <c r="A115" s="76">
        <f>IF('Basic Calculator'!$AE$17&lt;&gt;"",IF(VLOOKUP('Basic Calculator'!$AE$17,'Basic Calculator'!$AG$18:$AI$75,3,FALSE)=D115,1,0),0)</f>
        <v>0</v>
      </c>
      <c r="B115" s="405">
        <f>IF('Basic Calculator'!$AE$18&lt;&gt;"",IF('Basic Calculator'!$AE$18=E115,1,0),0)</f>
        <v>0</v>
      </c>
      <c r="C115" s="81">
        <f t="shared" si="1"/>
        <v>0</v>
      </c>
      <c r="D115" s="425" t="s">
        <v>648</v>
      </c>
      <c r="E115" s="425">
        <v>8</v>
      </c>
      <c r="F115" s="309">
        <v>65421</v>
      </c>
      <c r="G115" s="78" t="s">
        <v>220</v>
      </c>
      <c r="H115" s="307" t="s">
        <v>2936</v>
      </c>
      <c r="I115" s="414">
        <v>67466</v>
      </c>
      <c r="J115" s="77" t="s">
        <v>2214</v>
      </c>
      <c r="K115" s="430" t="s">
        <v>3653</v>
      </c>
      <c r="L115" s="414">
        <v>69510</v>
      </c>
      <c r="M115" s="77" t="s">
        <v>2162</v>
      </c>
      <c r="N115" s="311" t="s">
        <v>2284</v>
      </c>
      <c r="O115" s="414">
        <v>71554</v>
      </c>
      <c r="P115" s="77" t="s">
        <v>558</v>
      </c>
      <c r="Q115" s="430" t="s">
        <v>4332</v>
      </c>
      <c r="R115" s="414">
        <v>73598</v>
      </c>
      <c r="S115" s="77" t="s">
        <v>2493</v>
      </c>
      <c r="T115" s="311" t="s">
        <v>4078</v>
      </c>
      <c r="U115" s="414">
        <v>75643</v>
      </c>
      <c r="V115" s="77" t="s">
        <v>1569</v>
      </c>
      <c r="W115" s="430" t="s">
        <v>4041</v>
      </c>
      <c r="X115" s="414">
        <v>77687</v>
      </c>
      <c r="Y115" s="77" t="s">
        <v>2810</v>
      </c>
      <c r="Z115" s="311" t="s">
        <v>4331</v>
      </c>
      <c r="AA115" s="414">
        <v>79731</v>
      </c>
      <c r="AB115" s="77" t="s">
        <v>3220</v>
      </c>
      <c r="AC115" s="430" t="s">
        <v>4331</v>
      </c>
      <c r="AD115" s="414">
        <v>81775</v>
      </c>
      <c r="AE115" s="77" t="s">
        <v>2408</v>
      </c>
      <c r="AF115" s="430" t="s">
        <v>4331</v>
      </c>
      <c r="AG115" s="414">
        <v>83819</v>
      </c>
      <c r="AH115" s="77" t="s">
        <v>1831</v>
      </c>
      <c r="AI115" s="430" t="s">
        <v>4331</v>
      </c>
    </row>
    <row r="116" spans="1:35" x14ac:dyDescent="0.25">
      <c r="A116" s="76">
        <f>IF('Basic Calculator'!$AE$17&lt;&gt;"",IF(VLOOKUP('Basic Calculator'!$AE$17,'Basic Calculator'!$AG$18:$AI$75,3,FALSE)=D116,1,0),0)</f>
        <v>0</v>
      </c>
      <c r="B116" s="405">
        <f>IF('Basic Calculator'!$AE$18&lt;&gt;"",IF('Basic Calculator'!$AE$18=E116,1,0),0)</f>
        <v>0</v>
      </c>
      <c r="C116" s="81">
        <f t="shared" si="1"/>
        <v>0</v>
      </c>
      <c r="D116" s="425" t="s">
        <v>648</v>
      </c>
      <c r="E116" s="425">
        <v>9</v>
      </c>
      <c r="F116" s="309">
        <v>70001</v>
      </c>
      <c r="G116" s="78" t="s">
        <v>1821</v>
      </c>
      <c r="H116" s="307" t="s">
        <v>3025</v>
      </c>
      <c r="I116" s="414">
        <v>72259</v>
      </c>
      <c r="J116" s="77" t="s">
        <v>1626</v>
      </c>
      <c r="K116" s="430" t="s">
        <v>4079</v>
      </c>
      <c r="L116" s="414">
        <v>74517</v>
      </c>
      <c r="M116" s="77" t="s">
        <v>1302</v>
      </c>
      <c r="N116" s="311" t="s">
        <v>3559</v>
      </c>
      <c r="O116" s="414">
        <v>76775</v>
      </c>
      <c r="P116" s="77" t="s">
        <v>2811</v>
      </c>
      <c r="Q116" s="430" t="s">
        <v>4025</v>
      </c>
      <c r="R116" s="414">
        <v>79033</v>
      </c>
      <c r="S116" s="77" t="s">
        <v>3849</v>
      </c>
      <c r="T116" s="311" t="s">
        <v>4331</v>
      </c>
      <c r="U116" s="414">
        <v>81291</v>
      </c>
      <c r="V116" s="77" t="s">
        <v>3705</v>
      </c>
      <c r="W116" s="430" t="s">
        <v>4331</v>
      </c>
      <c r="X116" s="414">
        <v>83549</v>
      </c>
      <c r="Y116" s="77" t="s">
        <v>4081</v>
      </c>
      <c r="Z116" s="311" t="s">
        <v>4331</v>
      </c>
      <c r="AA116" s="414">
        <v>85807</v>
      </c>
      <c r="AB116" s="77" t="s">
        <v>4082</v>
      </c>
      <c r="AC116" s="430" t="s">
        <v>4331</v>
      </c>
      <c r="AD116" s="414">
        <v>88065</v>
      </c>
      <c r="AE116" s="77" t="s">
        <v>2175</v>
      </c>
      <c r="AF116" s="430" t="s">
        <v>4331</v>
      </c>
      <c r="AG116" s="414">
        <v>90323</v>
      </c>
      <c r="AH116" s="77" t="s">
        <v>1826</v>
      </c>
      <c r="AI116" s="430" t="s">
        <v>4331</v>
      </c>
    </row>
    <row r="117" spans="1:35" x14ac:dyDescent="0.25">
      <c r="A117" s="76">
        <f>IF('Basic Calculator'!$AE$17&lt;&gt;"",IF(VLOOKUP('Basic Calculator'!$AE$17,'Basic Calculator'!$AG$18:$AI$75,3,FALSE)=D117,1,0),0)</f>
        <v>0</v>
      </c>
      <c r="B117" s="405">
        <f>IF('Basic Calculator'!$AE$18&lt;&gt;"",IF('Basic Calculator'!$AE$18=E117,1,0),0)</f>
        <v>0</v>
      </c>
      <c r="C117" s="81">
        <f t="shared" si="1"/>
        <v>0</v>
      </c>
      <c r="D117" s="425" t="s">
        <v>648</v>
      </c>
      <c r="E117" s="425">
        <v>10</v>
      </c>
      <c r="F117" s="309">
        <v>77086</v>
      </c>
      <c r="G117" s="78" t="s">
        <v>3417</v>
      </c>
      <c r="H117" s="307" t="s">
        <v>4331</v>
      </c>
      <c r="I117" s="414">
        <v>79573</v>
      </c>
      <c r="J117" s="77" t="s">
        <v>233</v>
      </c>
      <c r="K117" s="430" t="s">
        <v>4331</v>
      </c>
      <c r="L117" s="414">
        <v>82059</v>
      </c>
      <c r="M117" s="77" t="s">
        <v>1702</v>
      </c>
      <c r="N117" s="311" t="s">
        <v>4331</v>
      </c>
      <c r="O117" s="414">
        <v>84545</v>
      </c>
      <c r="P117" s="77" t="s">
        <v>3036</v>
      </c>
      <c r="Q117" s="430" t="s">
        <v>4331</v>
      </c>
      <c r="R117" s="414">
        <v>87032</v>
      </c>
      <c r="S117" s="77" t="s">
        <v>1748</v>
      </c>
      <c r="T117" s="311" t="s">
        <v>4331</v>
      </c>
      <c r="U117" s="414">
        <v>89518</v>
      </c>
      <c r="V117" s="77" t="s">
        <v>809</v>
      </c>
      <c r="W117" s="430" t="s">
        <v>4331</v>
      </c>
      <c r="X117" s="414">
        <v>92004</v>
      </c>
      <c r="Y117" s="77" t="s">
        <v>3473</v>
      </c>
      <c r="Z117" s="311" t="s">
        <v>4331</v>
      </c>
      <c r="AA117" s="414">
        <v>94491</v>
      </c>
      <c r="AB117" s="77" t="s">
        <v>4333</v>
      </c>
      <c r="AC117" s="430" t="s">
        <v>4331</v>
      </c>
      <c r="AD117" s="414">
        <v>96977</v>
      </c>
      <c r="AE117" s="77" t="s">
        <v>3051</v>
      </c>
      <c r="AF117" s="430" t="s">
        <v>4331</v>
      </c>
      <c r="AG117" s="414">
        <v>99463</v>
      </c>
      <c r="AH117" s="77" t="s">
        <v>2988</v>
      </c>
      <c r="AI117" s="430" t="s">
        <v>4331</v>
      </c>
    </row>
    <row r="118" spans="1:35" x14ac:dyDescent="0.25">
      <c r="A118" s="76">
        <f>IF('Basic Calculator'!$AE$17&lt;&gt;"",IF(VLOOKUP('Basic Calculator'!$AE$17,'Basic Calculator'!$AG$18:$AI$75,3,FALSE)=D118,1,0),0)</f>
        <v>0</v>
      </c>
      <c r="B118" s="405">
        <f>IF('Basic Calculator'!$AE$18&lt;&gt;"",IF('Basic Calculator'!$AE$18=E118,1,0),0)</f>
        <v>0</v>
      </c>
      <c r="C118" s="81">
        <f t="shared" si="1"/>
        <v>0</v>
      </c>
      <c r="D118" s="425" t="s">
        <v>648</v>
      </c>
      <c r="E118" s="425">
        <v>11</v>
      </c>
      <c r="F118" s="309">
        <v>81963</v>
      </c>
      <c r="G118" s="78" t="s">
        <v>1988</v>
      </c>
      <c r="H118" s="307" t="s">
        <v>4331</v>
      </c>
      <c r="I118" s="414">
        <v>84694</v>
      </c>
      <c r="J118" s="77" t="s">
        <v>1974</v>
      </c>
      <c r="K118" s="430" t="s">
        <v>4331</v>
      </c>
      <c r="L118" s="414">
        <v>87426</v>
      </c>
      <c r="M118" s="77" t="s">
        <v>2340</v>
      </c>
      <c r="N118" s="311" t="s">
        <v>4331</v>
      </c>
      <c r="O118" s="414">
        <v>90158</v>
      </c>
      <c r="P118" s="77" t="s">
        <v>1517</v>
      </c>
      <c r="Q118" s="430" t="s">
        <v>4331</v>
      </c>
      <c r="R118" s="414">
        <v>92890</v>
      </c>
      <c r="S118" s="77" t="s">
        <v>2837</v>
      </c>
      <c r="T118" s="311" t="s">
        <v>4331</v>
      </c>
      <c r="U118" s="414">
        <v>95622</v>
      </c>
      <c r="V118" s="77" t="s">
        <v>4334</v>
      </c>
      <c r="W118" s="430" t="s">
        <v>4331</v>
      </c>
      <c r="X118" s="414">
        <v>98353</v>
      </c>
      <c r="Y118" s="77" t="s">
        <v>3780</v>
      </c>
      <c r="Z118" s="311" t="s">
        <v>4331</v>
      </c>
      <c r="AA118" s="414">
        <v>101085</v>
      </c>
      <c r="AB118" s="77" t="s">
        <v>2472</v>
      </c>
      <c r="AC118" s="430" t="s">
        <v>4331</v>
      </c>
      <c r="AD118" s="414">
        <v>103817</v>
      </c>
      <c r="AE118" s="77" t="s">
        <v>3226</v>
      </c>
      <c r="AF118" s="430" t="s">
        <v>4331</v>
      </c>
      <c r="AG118" s="414">
        <v>106549</v>
      </c>
      <c r="AH118" s="77" t="s">
        <v>3355</v>
      </c>
      <c r="AI118" s="430" t="s">
        <v>4331</v>
      </c>
    </row>
    <row r="119" spans="1:35" x14ac:dyDescent="0.25">
      <c r="A119" s="76">
        <f>IF('Basic Calculator'!$AE$17&lt;&gt;"",IF(VLOOKUP('Basic Calculator'!$AE$17,'Basic Calculator'!$AG$18:$AI$75,3,FALSE)=D119,1,0),0)</f>
        <v>0</v>
      </c>
      <c r="B119" s="405">
        <f>IF('Basic Calculator'!$AE$18&lt;&gt;"",IF('Basic Calculator'!$AE$18=E119,1,0),0)</f>
        <v>0</v>
      </c>
      <c r="C119" s="81">
        <f t="shared" si="1"/>
        <v>0</v>
      </c>
      <c r="D119" s="425" t="s">
        <v>648</v>
      </c>
      <c r="E119" s="425">
        <v>12</v>
      </c>
      <c r="F119" s="309">
        <v>98240</v>
      </c>
      <c r="G119" s="78" t="s">
        <v>2654</v>
      </c>
      <c r="H119" s="307" t="s">
        <v>4331</v>
      </c>
      <c r="I119" s="414">
        <v>101514</v>
      </c>
      <c r="J119" s="77" t="s">
        <v>3424</v>
      </c>
      <c r="K119" s="430" t="s">
        <v>4331</v>
      </c>
      <c r="L119" s="414">
        <v>104788</v>
      </c>
      <c r="M119" s="77" t="s">
        <v>2939</v>
      </c>
      <c r="N119" s="311" t="s">
        <v>4331</v>
      </c>
      <c r="O119" s="414">
        <v>108062</v>
      </c>
      <c r="P119" s="77" t="s">
        <v>4335</v>
      </c>
      <c r="Q119" s="430" t="s">
        <v>4331</v>
      </c>
      <c r="R119" s="414">
        <v>111336</v>
      </c>
      <c r="S119" s="77" t="s">
        <v>4280</v>
      </c>
      <c r="T119" s="311" t="s">
        <v>4331</v>
      </c>
      <c r="U119" s="414">
        <v>114611</v>
      </c>
      <c r="V119" s="77" t="s">
        <v>4336</v>
      </c>
      <c r="W119" s="430" t="s">
        <v>4331</v>
      </c>
      <c r="X119" s="414">
        <v>117885</v>
      </c>
      <c r="Y119" s="77" t="s">
        <v>3782</v>
      </c>
      <c r="Z119" s="311" t="s">
        <v>3782</v>
      </c>
      <c r="AA119" s="414">
        <v>121159</v>
      </c>
      <c r="AB119" s="77" t="s">
        <v>3174</v>
      </c>
      <c r="AC119" s="430" t="s">
        <v>3174</v>
      </c>
      <c r="AD119" s="414">
        <v>124433</v>
      </c>
      <c r="AE119" s="77" t="s">
        <v>4087</v>
      </c>
      <c r="AF119" s="430" t="s">
        <v>4087</v>
      </c>
      <c r="AG119" s="414">
        <v>127707</v>
      </c>
      <c r="AH119" s="77" t="s">
        <v>4088</v>
      </c>
      <c r="AI119" s="430" t="s">
        <v>4088</v>
      </c>
    </row>
    <row r="120" spans="1:35" x14ac:dyDescent="0.25">
      <c r="A120" s="76">
        <f>IF('Basic Calculator'!$AE$17&lt;&gt;"",IF(VLOOKUP('Basic Calculator'!$AE$17,'Basic Calculator'!$AG$18:$AI$75,3,FALSE)=D120,1,0),0)</f>
        <v>0</v>
      </c>
      <c r="B120" s="405">
        <f>IF('Basic Calculator'!$AE$18&lt;&gt;"",IF('Basic Calculator'!$AE$18=E120,1,0),0)</f>
        <v>0</v>
      </c>
      <c r="C120" s="81">
        <f t="shared" si="1"/>
        <v>0</v>
      </c>
      <c r="D120" s="425" t="s">
        <v>648</v>
      </c>
      <c r="E120" s="425">
        <v>13</v>
      </c>
      <c r="F120" s="309">
        <v>116820</v>
      </c>
      <c r="G120" s="78" t="s">
        <v>3920</v>
      </c>
      <c r="H120" s="307" t="s">
        <v>3920</v>
      </c>
      <c r="I120" s="414">
        <v>120714</v>
      </c>
      <c r="J120" s="77" t="s">
        <v>3620</v>
      </c>
      <c r="K120" s="430" t="s">
        <v>3620</v>
      </c>
      <c r="L120" s="414">
        <v>124609</v>
      </c>
      <c r="M120" s="77" t="s">
        <v>4337</v>
      </c>
      <c r="N120" s="311" t="s">
        <v>4337</v>
      </c>
      <c r="O120" s="414">
        <v>128503</v>
      </c>
      <c r="P120" s="77" t="s">
        <v>4090</v>
      </c>
      <c r="Q120" s="430" t="s">
        <v>4090</v>
      </c>
      <c r="R120" s="414">
        <v>132398</v>
      </c>
      <c r="S120" s="77" t="s">
        <v>4338</v>
      </c>
      <c r="T120" s="311" t="s">
        <v>4338</v>
      </c>
      <c r="U120" s="414">
        <v>136292</v>
      </c>
      <c r="V120" s="77" t="s">
        <v>2604</v>
      </c>
      <c r="W120" s="430" t="s">
        <v>2604</v>
      </c>
      <c r="X120" s="414">
        <v>140186</v>
      </c>
      <c r="Y120" s="77" t="s">
        <v>3785</v>
      </c>
      <c r="Z120" s="311" t="s">
        <v>3785</v>
      </c>
      <c r="AA120" s="414">
        <v>144081</v>
      </c>
      <c r="AB120" s="77" t="s">
        <v>4339</v>
      </c>
      <c r="AC120" s="430" t="s">
        <v>4339</v>
      </c>
      <c r="AD120" s="414">
        <v>147975</v>
      </c>
      <c r="AE120" s="77" t="s">
        <v>4091</v>
      </c>
      <c r="AF120" s="430" t="s">
        <v>4091</v>
      </c>
      <c r="AG120" s="414">
        <v>151870</v>
      </c>
      <c r="AH120" s="77" t="s">
        <v>4340</v>
      </c>
      <c r="AI120" s="430" t="s">
        <v>4340</v>
      </c>
    </row>
    <row r="121" spans="1:35" x14ac:dyDescent="0.25">
      <c r="A121" s="76">
        <f>IF('Basic Calculator'!$AE$17&lt;&gt;"",IF(VLOOKUP('Basic Calculator'!$AE$17,'Basic Calculator'!$AG$18:$AI$75,3,FALSE)=D121,1,0),0)</f>
        <v>0</v>
      </c>
      <c r="B121" s="405">
        <f>IF('Basic Calculator'!$AE$18&lt;&gt;"",IF('Basic Calculator'!$AE$18=E121,1,0),0)</f>
        <v>0</v>
      </c>
      <c r="C121" s="81">
        <f t="shared" si="1"/>
        <v>0</v>
      </c>
      <c r="D121" s="425" t="s">
        <v>648</v>
      </c>
      <c r="E121" s="425">
        <v>14</v>
      </c>
      <c r="F121" s="309">
        <v>138046</v>
      </c>
      <c r="G121" s="78" t="s">
        <v>4341</v>
      </c>
      <c r="H121" s="307" t="s">
        <v>4341</v>
      </c>
      <c r="I121" s="414">
        <v>142648</v>
      </c>
      <c r="J121" s="77" t="s">
        <v>3622</v>
      </c>
      <c r="K121" s="430" t="s">
        <v>3622</v>
      </c>
      <c r="L121" s="414">
        <v>147249</v>
      </c>
      <c r="M121" s="77" t="s">
        <v>2945</v>
      </c>
      <c r="N121" s="311" t="s">
        <v>2945</v>
      </c>
      <c r="O121" s="414">
        <v>151851</v>
      </c>
      <c r="P121" s="77" t="s">
        <v>4092</v>
      </c>
      <c r="Q121" s="430" t="s">
        <v>4092</v>
      </c>
      <c r="R121" s="414">
        <v>156453</v>
      </c>
      <c r="S121" s="77" t="s">
        <v>4342</v>
      </c>
      <c r="T121" s="311" t="s">
        <v>4342</v>
      </c>
      <c r="U121" s="414">
        <v>161055</v>
      </c>
      <c r="V121" s="77" t="s">
        <v>4343</v>
      </c>
      <c r="W121" s="430" t="s">
        <v>4343</v>
      </c>
      <c r="X121" s="414">
        <v>165657</v>
      </c>
      <c r="Y121" s="77" t="s">
        <v>3788</v>
      </c>
      <c r="Z121" s="311" t="s">
        <v>3788</v>
      </c>
      <c r="AA121" s="414">
        <v>170258</v>
      </c>
      <c r="AB121" s="77" t="s">
        <v>2946</v>
      </c>
      <c r="AC121" s="430" t="s">
        <v>2946</v>
      </c>
      <c r="AD121" s="414">
        <v>174860</v>
      </c>
      <c r="AE121" s="77" t="s">
        <v>4344</v>
      </c>
      <c r="AF121" s="430" t="s">
        <v>4344</v>
      </c>
      <c r="AG121" s="414">
        <v>179462</v>
      </c>
      <c r="AH121" s="77" t="s">
        <v>4345</v>
      </c>
      <c r="AI121" s="430" t="s">
        <v>4345</v>
      </c>
    </row>
    <row r="122" spans="1:35" ht="15.75" thickBot="1" x14ac:dyDescent="0.3">
      <c r="A122" s="419">
        <f>IF('Basic Calculator'!$AE$17&lt;&gt;"",IF(VLOOKUP('Basic Calculator'!$AE$17,'Basic Calculator'!$AG$18:$AI$75,3,FALSE)=D122,1,0),0)</f>
        <v>0</v>
      </c>
      <c r="B122" s="420">
        <f>IF('Basic Calculator'!$AE$18&lt;&gt;"",IF('Basic Calculator'!$AE$18=E122,1,0),0)</f>
        <v>0</v>
      </c>
      <c r="C122" s="422">
        <f t="shared" si="1"/>
        <v>0</v>
      </c>
      <c r="D122" s="426" t="s">
        <v>648</v>
      </c>
      <c r="E122" s="426">
        <v>15</v>
      </c>
      <c r="F122" s="423">
        <v>162377</v>
      </c>
      <c r="G122" s="416" t="s">
        <v>4004</v>
      </c>
      <c r="H122" s="428" t="s">
        <v>4004</v>
      </c>
      <c r="I122" s="415">
        <v>167789</v>
      </c>
      <c r="J122" s="431" t="s">
        <v>4346</v>
      </c>
      <c r="K122" s="432" t="s">
        <v>4346</v>
      </c>
      <c r="L122" s="415">
        <v>173201</v>
      </c>
      <c r="M122" s="431" t="s">
        <v>4347</v>
      </c>
      <c r="N122" s="433" t="s">
        <v>4347</v>
      </c>
      <c r="O122" s="415">
        <v>178613</v>
      </c>
      <c r="P122" s="431" t="s">
        <v>4101</v>
      </c>
      <c r="Q122" s="432" t="s">
        <v>4101</v>
      </c>
      <c r="R122" s="415">
        <v>184026</v>
      </c>
      <c r="S122" s="431" t="s">
        <v>4348</v>
      </c>
      <c r="T122" s="433" t="s">
        <v>4348</v>
      </c>
      <c r="U122" s="415">
        <v>189438</v>
      </c>
      <c r="V122" s="431" t="s">
        <v>4349</v>
      </c>
      <c r="W122" s="432" t="s">
        <v>4349</v>
      </c>
      <c r="X122" s="415">
        <v>191900</v>
      </c>
      <c r="Y122" s="431" t="s">
        <v>4104</v>
      </c>
      <c r="Z122" s="433" t="s">
        <v>4104</v>
      </c>
      <c r="AA122" s="415">
        <v>191900</v>
      </c>
      <c r="AB122" s="431" t="s">
        <v>4104</v>
      </c>
      <c r="AC122" s="432" t="s">
        <v>4104</v>
      </c>
      <c r="AD122" s="415">
        <v>191900</v>
      </c>
      <c r="AE122" s="431" t="s">
        <v>4104</v>
      </c>
      <c r="AF122" s="432" t="s">
        <v>4104</v>
      </c>
      <c r="AG122" s="415">
        <v>191900</v>
      </c>
      <c r="AH122" s="431" t="s">
        <v>4104</v>
      </c>
      <c r="AI122" s="432" t="s">
        <v>4104</v>
      </c>
    </row>
    <row r="123" spans="1:35" x14ac:dyDescent="0.25">
      <c r="A123" s="82">
        <f>IF('Basic Calculator'!$AE$17&lt;&gt;"",IF(VLOOKUP('Basic Calculator'!$AE$17,'Basic Calculator'!$AG$18:$AI$75,3,FALSE)=D123,1,0),0)</f>
        <v>0</v>
      </c>
      <c r="B123" s="407">
        <f>IF('Basic Calculator'!$AE$18&lt;&gt;"",IF('Basic Calculator'!$AE$18=E123,1,0),0)</f>
        <v>0</v>
      </c>
      <c r="C123" s="83">
        <f t="shared" si="1"/>
        <v>0</v>
      </c>
      <c r="D123" s="434" t="s">
        <v>720</v>
      </c>
      <c r="E123" s="434">
        <v>1</v>
      </c>
      <c r="F123" s="308">
        <v>26821</v>
      </c>
      <c r="G123" s="84" t="s">
        <v>4138</v>
      </c>
      <c r="H123" s="400" t="s">
        <v>1263</v>
      </c>
      <c r="I123" s="413">
        <v>27721</v>
      </c>
      <c r="J123" s="85" t="s">
        <v>2028</v>
      </c>
      <c r="K123" s="429" t="s">
        <v>2029</v>
      </c>
      <c r="L123" s="413">
        <v>28612</v>
      </c>
      <c r="M123" s="85" t="s">
        <v>3748</v>
      </c>
      <c r="N123" s="310" t="s">
        <v>1527</v>
      </c>
      <c r="O123" s="413">
        <v>29501</v>
      </c>
      <c r="P123" s="85" t="s">
        <v>2411</v>
      </c>
      <c r="Q123" s="429" t="s">
        <v>2387</v>
      </c>
      <c r="R123" s="413">
        <v>30390</v>
      </c>
      <c r="S123" s="85" t="s">
        <v>2420</v>
      </c>
      <c r="T123" s="310" t="s">
        <v>764</v>
      </c>
      <c r="U123" s="413">
        <v>30911</v>
      </c>
      <c r="V123" s="85" t="s">
        <v>307</v>
      </c>
      <c r="W123" s="429" t="s">
        <v>215</v>
      </c>
      <c r="X123" s="413">
        <v>31794</v>
      </c>
      <c r="Y123" s="85" t="s">
        <v>2641</v>
      </c>
      <c r="Z123" s="310" t="s">
        <v>608</v>
      </c>
      <c r="AA123" s="413">
        <v>32684</v>
      </c>
      <c r="AB123" s="85" t="s">
        <v>2457</v>
      </c>
      <c r="AC123" s="429" t="s">
        <v>1400</v>
      </c>
      <c r="AD123" s="413">
        <v>32719</v>
      </c>
      <c r="AE123" s="85" t="s">
        <v>4302</v>
      </c>
      <c r="AF123" s="429" t="s">
        <v>1816</v>
      </c>
      <c r="AG123" s="413">
        <v>33550</v>
      </c>
      <c r="AH123" s="85" t="s">
        <v>406</v>
      </c>
      <c r="AI123" s="429" t="s">
        <v>932</v>
      </c>
    </row>
    <row r="124" spans="1:35" x14ac:dyDescent="0.25">
      <c r="A124" s="76">
        <f>IF('Basic Calculator'!$AE$17&lt;&gt;"",IF(VLOOKUP('Basic Calculator'!$AE$17,'Basic Calculator'!$AG$18:$AI$75,3,FALSE)=D124,1,0),0)</f>
        <v>0</v>
      </c>
      <c r="B124" s="405">
        <f>IF('Basic Calculator'!$AE$18&lt;&gt;"",IF('Basic Calculator'!$AE$18=E124,1,0),0)</f>
        <v>0</v>
      </c>
      <c r="C124" s="81">
        <f t="shared" si="1"/>
        <v>0</v>
      </c>
      <c r="D124" s="425" t="s">
        <v>720</v>
      </c>
      <c r="E124" s="425">
        <v>2</v>
      </c>
      <c r="F124" s="309">
        <v>30158</v>
      </c>
      <c r="G124" s="78" t="s">
        <v>3799</v>
      </c>
      <c r="H124" s="307" t="s">
        <v>3800</v>
      </c>
      <c r="I124" s="414">
        <v>30876</v>
      </c>
      <c r="J124" s="77" t="s">
        <v>2702</v>
      </c>
      <c r="K124" s="430" t="s">
        <v>2703</v>
      </c>
      <c r="L124" s="414">
        <v>31875</v>
      </c>
      <c r="M124" s="77" t="s">
        <v>2171</v>
      </c>
      <c r="N124" s="311" t="s">
        <v>1477</v>
      </c>
      <c r="O124" s="414">
        <v>32719</v>
      </c>
      <c r="P124" s="77" t="s">
        <v>4302</v>
      </c>
      <c r="Q124" s="430" t="s">
        <v>1816</v>
      </c>
      <c r="R124" s="414">
        <v>33089</v>
      </c>
      <c r="S124" s="77" t="s">
        <v>3662</v>
      </c>
      <c r="T124" s="311" t="s">
        <v>2212</v>
      </c>
      <c r="U124" s="414">
        <v>34062</v>
      </c>
      <c r="V124" s="77" t="s">
        <v>3467</v>
      </c>
      <c r="W124" s="430" t="s">
        <v>1592</v>
      </c>
      <c r="X124" s="414">
        <v>35036</v>
      </c>
      <c r="Y124" s="77" t="s">
        <v>4045</v>
      </c>
      <c r="Z124" s="311" t="s">
        <v>3136</v>
      </c>
      <c r="AA124" s="414">
        <v>36009</v>
      </c>
      <c r="AB124" s="77" t="s">
        <v>916</v>
      </c>
      <c r="AC124" s="430" t="s">
        <v>860</v>
      </c>
      <c r="AD124" s="414">
        <v>36982</v>
      </c>
      <c r="AE124" s="77" t="s">
        <v>1065</v>
      </c>
      <c r="AF124" s="430" t="s">
        <v>1066</v>
      </c>
      <c r="AG124" s="414">
        <v>37956</v>
      </c>
      <c r="AH124" s="77" t="s">
        <v>2193</v>
      </c>
      <c r="AI124" s="430" t="s">
        <v>253</v>
      </c>
    </row>
    <row r="125" spans="1:35" x14ac:dyDescent="0.25">
      <c r="A125" s="76">
        <f>IF('Basic Calculator'!$AE$17&lt;&gt;"",IF(VLOOKUP('Basic Calculator'!$AE$17,'Basic Calculator'!$AG$18:$AI$75,3,FALSE)=D125,1,0),0)</f>
        <v>0</v>
      </c>
      <c r="B125" s="405">
        <f>IF('Basic Calculator'!$AE$18&lt;&gt;"",IF('Basic Calculator'!$AE$18=E125,1,0),0)</f>
        <v>0</v>
      </c>
      <c r="C125" s="81">
        <f t="shared" si="1"/>
        <v>0</v>
      </c>
      <c r="D125" s="425" t="s">
        <v>720</v>
      </c>
      <c r="E125" s="425">
        <v>3</v>
      </c>
      <c r="F125" s="309">
        <v>39487</v>
      </c>
      <c r="G125" s="78" t="s">
        <v>429</v>
      </c>
      <c r="H125" s="307" t="s">
        <v>430</v>
      </c>
      <c r="I125" s="414">
        <v>40584</v>
      </c>
      <c r="J125" s="77" t="s">
        <v>2036</v>
      </c>
      <c r="K125" s="430" t="s">
        <v>1107</v>
      </c>
      <c r="L125" s="414">
        <v>41680</v>
      </c>
      <c r="M125" s="77" t="s">
        <v>539</v>
      </c>
      <c r="N125" s="311" t="s">
        <v>280</v>
      </c>
      <c r="O125" s="414">
        <v>42777</v>
      </c>
      <c r="P125" s="77" t="s">
        <v>3651</v>
      </c>
      <c r="Q125" s="430" t="s">
        <v>1483</v>
      </c>
      <c r="R125" s="414">
        <v>43874</v>
      </c>
      <c r="S125" s="77" t="s">
        <v>910</v>
      </c>
      <c r="T125" s="311" t="s">
        <v>1693</v>
      </c>
      <c r="U125" s="414">
        <v>44970</v>
      </c>
      <c r="V125" s="77" t="s">
        <v>3775</v>
      </c>
      <c r="W125" s="430" t="s">
        <v>2214</v>
      </c>
      <c r="X125" s="414">
        <v>46067</v>
      </c>
      <c r="Y125" s="77" t="s">
        <v>1760</v>
      </c>
      <c r="Z125" s="311" t="s">
        <v>1422</v>
      </c>
      <c r="AA125" s="414">
        <v>47164</v>
      </c>
      <c r="AB125" s="77" t="s">
        <v>2762</v>
      </c>
      <c r="AC125" s="430" t="s">
        <v>225</v>
      </c>
      <c r="AD125" s="414">
        <v>48260</v>
      </c>
      <c r="AE125" s="77" t="s">
        <v>1645</v>
      </c>
      <c r="AF125" s="430" t="s">
        <v>1646</v>
      </c>
      <c r="AG125" s="414">
        <v>49357</v>
      </c>
      <c r="AH125" s="77" t="s">
        <v>3201</v>
      </c>
      <c r="AI125" s="430" t="s">
        <v>1373</v>
      </c>
    </row>
    <row r="126" spans="1:35" x14ac:dyDescent="0.25">
      <c r="A126" s="76">
        <f>IF('Basic Calculator'!$AE$17&lt;&gt;"",IF(VLOOKUP('Basic Calculator'!$AE$17,'Basic Calculator'!$AG$18:$AI$75,3,FALSE)=D126,1,0),0)</f>
        <v>0</v>
      </c>
      <c r="B126" s="405">
        <f>IF('Basic Calculator'!$AE$18&lt;&gt;"",IF('Basic Calculator'!$AE$18=E126,1,0),0)</f>
        <v>0</v>
      </c>
      <c r="C126" s="81">
        <f t="shared" si="1"/>
        <v>0</v>
      </c>
      <c r="D126" s="425" t="s">
        <v>720</v>
      </c>
      <c r="E126" s="425">
        <v>4</v>
      </c>
      <c r="F126" s="309">
        <v>44324</v>
      </c>
      <c r="G126" s="78" t="s">
        <v>1521</v>
      </c>
      <c r="H126" s="307" t="s">
        <v>3699</v>
      </c>
      <c r="I126" s="414">
        <v>45555</v>
      </c>
      <c r="J126" s="77" t="s">
        <v>1820</v>
      </c>
      <c r="K126" s="430" t="s">
        <v>1447</v>
      </c>
      <c r="L126" s="414">
        <v>46786</v>
      </c>
      <c r="M126" s="77" t="s">
        <v>2230</v>
      </c>
      <c r="N126" s="311" t="s">
        <v>389</v>
      </c>
      <c r="O126" s="414">
        <v>48016</v>
      </c>
      <c r="P126" s="77" t="s">
        <v>1415</v>
      </c>
      <c r="Q126" s="430" t="s">
        <v>1416</v>
      </c>
      <c r="R126" s="414">
        <v>49247</v>
      </c>
      <c r="S126" s="77" t="s">
        <v>2353</v>
      </c>
      <c r="T126" s="311" t="s">
        <v>1753</v>
      </c>
      <c r="U126" s="414">
        <v>50478</v>
      </c>
      <c r="V126" s="77" t="s">
        <v>3767</v>
      </c>
      <c r="W126" s="430" t="s">
        <v>2166</v>
      </c>
      <c r="X126" s="414">
        <v>51709</v>
      </c>
      <c r="Y126" s="77" t="s">
        <v>624</v>
      </c>
      <c r="Z126" s="311" t="s">
        <v>3552</v>
      </c>
      <c r="AA126" s="414">
        <v>52940</v>
      </c>
      <c r="AB126" s="77" t="s">
        <v>1662</v>
      </c>
      <c r="AC126" s="430" t="s">
        <v>1425</v>
      </c>
      <c r="AD126" s="414">
        <v>54171</v>
      </c>
      <c r="AE126" s="77" t="s">
        <v>1872</v>
      </c>
      <c r="AF126" s="430" t="s">
        <v>1873</v>
      </c>
      <c r="AG126" s="414">
        <v>55402</v>
      </c>
      <c r="AH126" s="77" t="s">
        <v>609</v>
      </c>
      <c r="AI126" s="430" t="s">
        <v>1726</v>
      </c>
    </row>
    <row r="127" spans="1:35" x14ac:dyDescent="0.25">
      <c r="A127" s="76">
        <f>IF('Basic Calculator'!$AE$17&lt;&gt;"",IF(VLOOKUP('Basic Calculator'!$AE$17,'Basic Calculator'!$AG$18:$AI$75,3,FALSE)=D127,1,0),0)</f>
        <v>0</v>
      </c>
      <c r="B127" s="405">
        <f>IF('Basic Calculator'!$AE$18&lt;&gt;"",IF('Basic Calculator'!$AE$18=E127,1,0),0)</f>
        <v>0</v>
      </c>
      <c r="C127" s="81">
        <f t="shared" si="1"/>
        <v>0</v>
      </c>
      <c r="D127" s="425" t="s">
        <v>720</v>
      </c>
      <c r="E127" s="425">
        <v>5</v>
      </c>
      <c r="F127" s="309">
        <v>50969</v>
      </c>
      <c r="G127" s="78" t="s">
        <v>1282</v>
      </c>
      <c r="H127" s="307" t="s">
        <v>1244</v>
      </c>
      <c r="I127" s="414">
        <v>52346</v>
      </c>
      <c r="J127" s="77" t="s">
        <v>1666</v>
      </c>
      <c r="K127" s="430" t="s">
        <v>3161</v>
      </c>
      <c r="L127" s="414">
        <v>53723</v>
      </c>
      <c r="M127" s="77" t="s">
        <v>960</v>
      </c>
      <c r="N127" s="311" t="s">
        <v>400</v>
      </c>
      <c r="O127" s="414">
        <v>55100</v>
      </c>
      <c r="P127" s="77" t="s">
        <v>1417</v>
      </c>
      <c r="Q127" s="430" t="s">
        <v>1418</v>
      </c>
      <c r="R127" s="414">
        <v>56478</v>
      </c>
      <c r="S127" s="77" t="s">
        <v>1576</v>
      </c>
      <c r="T127" s="311" t="s">
        <v>2153</v>
      </c>
      <c r="U127" s="414">
        <v>57855</v>
      </c>
      <c r="V127" s="77" t="s">
        <v>319</v>
      </c>
      <c r="W127" s="430" t="s">
        <v>689</v>
      </c>
      <c r="X127" s="414">
        <v>59232</v>
      </c>
      <c r="Y127" s="77" t="s">
        <v>430</v>
      </c>
      <c r="Z127" s="311" t="s">
        <v>2055</v>
      </c>
      <c r="AA127" s="414">
        <v>60610</v>
      </c>
      <c r="AB127" s="77" t="s">
        <v>488</v>
      </c>
      <c r="AC127" s="430" t="s">
        <v>2093</v>
      </c>
      <c r="AD127" s="414">
        <v>61987</v>
      </c>
      <c r="AE127" s="77" t="s">
        <v>660</v>
      </c>
      <c r="AF127" s="430" t="s">
        <v>1518</v>
      </c>
      <c r="AG127" s="414">
        <v>63364</v>
      </c>
      <c r="AH127" s="77" t="s">
        <v>203</v>
      </c>
      <c r="AI127" s="430" t="s">
        <v>1874</v>
      </c>
    </row>
    <row r="128" spans="1:35" x14ac:dyDescent="0.25">
      <c r="A128" s="76">
        <f>IF('Basic Calculator'!$AE$17&lt;&gt;"",IF(VLOOKUP('Basic Calculator'!$AE$17,'Basic Calculator'!$AG$18:$AI$75,3,FALSE)=D128,1,0),0)</f>
        <v>0</v>
      </c>
      <c r="B128" s="405">
        <f>IF('Basic Calculator'!$AE$18&lt;&gt;"",IF('Basic Calculator'!$AE$18=E128,1,0),0)</f>
        <v>0</v>
      </c>
      <c r="C128" s="81">
        <f t="shared" si="1"/>
        <v>0</v>
      </c>
      <c r="D128" s="425" t="s">
        <v>720</v>
      </c>
      <c r="E128" s="425">
        <v>6</v>
      </c>
      <c r="F128" s="309">
        <v>53749</v>
      </c>
      <c r="G128" s="78" t="s">
        <v>2043</v>
      </c>
      <c r="H128" s="307" t="s">
        <v>1680</v>
      </c>
      <c r="I128" s="414">
        <v>55285</v>
      </c>
      <c r="J128" s="77" t="s">
        <v>1419</v>
      </c>
      <c r="K128" s="430" t="s">
        <v>717</v>
      </c>
      <c r="L128" s="414">
        <v>56821</v>
      </c>
      <c r="M128" s="77" t="s">
        <v>954</v>
      </c>
      <c r="N128" s="311" t="s">
        <v>955</v>
      </c>
      <c r="O128" s="414">
        <v>58356</v>
      </c>
      <c r="P128" s="77" t="s">
        <v>882</v>
      </c>
      <c r="Q128" s="430" t="s">
        <v>883</v>
      </c>
      <c r="R128" s="414">
        <v>59892</v>
      </c>
      <c r="S128" s="77" t="s">
        <v>619</v>
      </c>
      <c r="T128" s="311" t="s">
        <v>2136</v>
      </c>
      <c r="U128" s="414">
        <v>61428</v>
      </c>
      <c r="V128" s="77" t="s">
        <v>438</v>
      </c>
      <c r="W128" s="430" t="s">
        <v>2843</v>
      </c>
      <c r="X128" s="414">
        <v>62964</v>
      </c>
      <c r="Y128" s="77" t="s">
        <v>285</v>
      </c>
      <c r="Z128" s="311" t="s">
        <v>1745</v>
      </c>
      <c r="AA128" s="414">
        <v>64500</v>
      </c>
      <c r="AB128" s="77" t="s">
        <v>4304</v>
      </c>
      <c r="AC128" s="430" t="s">
        <v>4305</v>
      </c>
      <c r="AD128" s="414">
        <v>66036</v>
      </c>
      <c r="AE128" s="77" t="s">
        <v>1328</v>
      </c>
      <c r="AF128" s="430" t="s">
        <v>2611</v>
      </c>
      <c r="AG128" s="414">
        <v>67571</v>
      </c>
      <c r="AH128" s="77" t="s">
        <v>2149</v>
      </c>
      <c r="AI128" s="430" t="s">
        <v>4271</v>
      </c>
    </row>
    <row r="129" spans="1:35" x14ac:dyDescent="0.25">
      <c r="A129" s="76">
        <f>IF('Basic Calculator'!$AE$17&lt;&gt;"",IF(VLOOKUP('Basic Calculator'!$AE$17,'Basic Calculator'!$AG$18:$AI$75,3,FALSE)=D129,1,0),0)</f>
        <v>0</v>
      </c>
      <c r="B129" s="405">
        <f>IF('Basic Calculator'!$AE$18&lt;&gt;"",IF('Basic Calculator'!$AE$18=E129,1,0),0)</f>
        <v>0</v>
      </c>
      <c r="C129" s="81">
        <f t="shared" si="1"/>
        <v>0</v>
      </c>
      <c r="D129" s="425" t="s">
        <v>720</v>
      </c>
      <c r="E129" s="425">
        <v>7</v>
      </c>
      <c r="F129" s="309">
        <v>58021</v>
      </c>
      <c r="G129" s="78" t="s">
        <v>1659</v>
      </c>
      <c r="H129" s="307" t="s">
        <v>1748</v>
      </c>
      <c r="I129" s="414">
        <v>59728</v>
      </c>
      <c r="J129" s="77" t="s">
        <v>588</v>
      </c>
      <c r="K129" s="430" t="s">
        <v>1118</v>
      </c>
      <c r="L129" s="414">
        <v>61434</v>
      </c>
      <c r="M129" s="77" t="s">
        <v>2849</v>
      </c>
      <c r="N129" s="311" t="s">
        <v>1940</v>
      </c>
      <c r="O129" s="414">
        <v>63141</v>
      </c>
      <c r="P129" s="77" t="s">
        <v>2094</v>
      </c>
      <c r="Q129" s="430" t="s">
        <v>2930</v>
      </c>
      <c r="R129" s="414">
        <v>64847</v>
      </c>
      <c r="S129" s="77" t="s">
        <v>3574</v>
      </c>
      <c r="T129" s="311" t="s">
        <v>2959</v>
      </c>
      <c r="U129" s="414">
        <v>66554</v>
      </c>
      <c r="V129" s="77" t="s">
        <v>842</v>
      </c>
      <c r="W129" s="430" t="s">
        <v>2922</v>
      </c>
      <c r="X129" s="414">
        <v>68261</v>
      </c>
      <c r="Y129" s="77" t="s">
        <v>591</v>
      </c>
      <c r="Z129" s="311" t="s">
        <v>3700</v>
      </c>
      <c r="AA129" s="414">
        <v>69967</v>
      </c>
      <c r="AB129" s="77" t="s">
        <v>1967</v>
      </c>
      <c r="AC129" s="430" t="s">
        <v>2626</v>
      </c>
      <c r="AD129" s="414">
        <v>71674</v>
      </c>
      <c r="AE129" s="77" t="s">
        <v>1331</v>
      </c>
      <c r="AF129" s="430" t="s">
        <v>4024</v>
      </c>
      <c r="AG129" s="414">
        <v>73381</v>
      </c>
      <c r="AH129" s="77" t="s">
        <v>1589</v>
      </c>
      <c r="AI129" s="430" t="s">
        <v>4024</v>
      </c>
    </row>
    <row r="130" spans="1:35" x14ac:dyDescent="0.25">
      <c r="A130" s="76">
        <f>IF('Basic Calculator'!$AE$17&lt;&gt;"",IF(VLOOKUP('Basic Calculator'!$AE$17,'Basic Calculator'!$AG$18:$AI$75,3,FALSE)=D130,1,0),0)</f>
        <v>0</v>
      </c>
      <c r="B130" s="405">
        <f>IF('Basic Calculator'!$AE$18&lt;&gt;"",IF('Basic Calculator'!$AE$18=E130,1,0),0)</f>
        <v>0</v>
      </c>
      <c r="C130" s="81">
        <f t="shared" si="1"/>
        <v>0</v>
      </c>
      <c r="D130" s="425" t="s">
        <v>720</v>
      </c>
      <c r="E130" s="425">
        <v>8</v>
      </c>
      <c r="F130" s="309">
        <v>60474</v>
      </c>
      <c r="G130" s="78" t="s">
        <v>635</v>
      </c>
      <c r="H130" s="307" t="s">
        <v>1943</v>
      </c>
      <c r="I130" s="414">
        <v>62364</v>
      </c>
      <c r="J130" s="77" t="s">
        <v>1778</v>
      </c>
      <c r="K130" s="430" t="s">
        <v>2218</v>
      </c>
      <c r="L130" s="414">
        <v>64253</v>
      </c>
      <c r="M130" s="77" t="s">
        <v>3157</v>
      </c>
      <c r="N130" s="311" t="s">
        <v>2169</v>
      </c>
      <c r="O130" s="414">
        <v>66143</v>
      </c>
      <c r="P130" s="77" t="s">
        <v>2356</v>
      </c>
      <c r="Q130" s="430" t="s">
        <v>2914</v>
      </c>
      <c r="R130" s="414">
        <v>68033</v>
      </c>
      <c r="S130" s="77" t="s">
        <v>892</v>
      </c>
      <c r="T130" s="311" t="s">
        <v>2909</v>
      </c>
      <c r="U130" s="414">
        <v>69922</v>
      </c>
      <c r="V130" s="77" t="s">
        <v>1528</v>
      </c>
      <c r="W130" s="430" t="s">
        <v>4350</v>
      </c>
      <c r="X130" s="414">
        <v>71812</v>
      </c>
      <c r="Y130" s="77" t="s">
        <v>1737</v>
      </c>
      <c r="Z130" s="311" t="s">
        <v>4024</v>
      </c>
      <c r="AA130" s="414">
        <v>73701</v>
      </c>
      <c r="AB130" s="77" t="s">
        <v>1715</v>
      </c>
      <c r="AC130" s="430" t="s">
        <v>4024</v>
      </c>
      <c r="AD130" s="414">
        <v>75591</v>
      </c>
      <c r="AE130" s="77" t="s">
        <v>3791</v>
      </c>
      <c r="AF130" s="430" t="s">
        <v>4024</v>
      </c>
      <c r="AG130" s="414">
        <v>77481</v>
      </c>
      <c r="AH130" s="77" t="s">
        <v>463</v>
      </c>
      <c r="AI130" s="430" t="s">
        <v>4024</v>
      </c>
    </row>
    <row r="131" spans="1:35" x14ac:dyDescent="0.25">
      <c r="A131" s="76">
        <f>IF('Basic Calculator'!$AE$17&lt;&gt;"",IF(VLOOKUP('Basic Calculator'!$AE$17,'Basic Calculator'!$AG$18:$AI$75,3,FALSE)=D131,1,0),0)</f>
        <v>0</v>
      </c>
      <c r="B131" s="405">
        <f>IF('Basic Calculator'!$AE$18&lt;&gt;"",IF('Basic Calculator'!$AE$18=E131,1,0),0)</f>
        <v>0</v>
      </c>
      <c r="C131" s="81">
        <f t="shared" si="1"/>
        <v>0</v>
      </c>
      <c r="D131" s="425" t="s">
        <v>720</v>
      </c>
      <c r="E131" s="425">
        <v>9</v>
      </c>
      <c r="F131" s="309">
        <v>64707</v>
      </c>
      <c r="G131" s="78" t="s">
        <v>3312</v>
      </c>
      <c r="H131" s="307" t="s">
        <v>2709</v>
      </c>
      <c r="I131" s="414">
        <v>66794</v>
      </c>
      <c r="J131" s="77" t="s">
        <v>1324</v>
      </c>
      <c r="K131" s="430" t="s">
        <v>2694</v>
      </c>
      <c r="L131" s="414">
        <v>68882</v>
      </c>
      <c r="M131" s="77" t="s">
        <v>2337</v>
      </c>
      <c r="N131" s="311" t="s">
        <v>4351</v>
      </c>
      <c r="O131" s="414">
        <v>70969</v>
      </c>
      <c r="P131" s="77" t="s">
        <v>239</v>
      </c>
      <c r="Q131" s="430" t="s">
        <v>2679</v>
      </c>
      <c r="R131" s="414">
        <v>73056</v>
      </c>
      <c r="S131" s="77" t="s">
        <v>1602</v>
      </c>
      <c r="T131" s="311" t="s">
        <v>4024</v>
      </c>
      <c r="U131" s="414">
        <v>75143</v>
      </c>
      <c r="V131" s="77" t="s">
        <v>2594</v>
      </c>
      <c r="W131" s="430" t="s">
        <v>4024</v>
      </c>
      <c r="X131" s="414">
        <v>77231</v>
      </c>
      <c r="Y131" s="77" t="s">
        <v>559</v>
      </c>
      <c r="Z131" s="311" t="s">
        <v>4024</v>
      </c>
      <c r="AA131" s="414">
        <v>79318</v>
      </c>
      <c r="AB131" s="77" t="s">
        <v>1153</v>
      </c>
      <c r="AC131" s="430" t="s">
        <v>4024</v>
      </c>
      <c r="AD131" s="414">
        <v>81405</v>
      </c>
      <c r="AE131" s="77" t="s">
        <v>2821</v>
      </c>
      <c r="AF131" s="430" t="s">
        <v>4024</v>
      </c>
      <c r="AG131" s="414">
        <v>83492</v>
      </c>
      <c r="AH131" s="77" t="s">
        <v>1501</v>
      </c>
      <c r="AI131" s="430" t="s">
        <v>4024</v>
      </c>
    </row>
    <row r="132" spans="1:35" x14ac:dyDescent="0.25">
      <c r="A132" s="76">
        <f>IF('Basic Calculator'!$AE$17&lt;&gt;"",IF(VLOOKUP('Basic Calculator'!$AE$17,'Basic Calculator'!$AG$18:$AI$75,3,FALSE)=D132,1,0),0)</f>
        <v>0</v>
      </c>
      <c r="B132" s="405">
        <f>IF('Basic Calculator'!$AE$18&lt;&gt;"",IF('Basic Calculator'!$AE$18=E132,1,0),0)</f>
        <v>0</v>
      </c>
      <c r="C132" s="81">
        <f t="shared" ref="C132:C195" si="2">IF(AND(A132=1,B132=1),1,0)</f>
        <v>0</v>
      </c>
      <c r="D132" s="425" t="s">
        <v>720</v>
      </c>
      <c r="E132" s="425">
        <v>10</v>
      </c>
      <c r="F132" s="309">
        <v>71257</v>
      </c>
      <c r="G132" s="78" t="s">
        <v>2609</v>
      </c>
      <c r="H132" s="307" t="s">
        <v>4024</v>
      </c>
      <c r="I132" s="414">
        <v>73555</v>
      </c>
      <c r="J132" s="77" t="s">
        <v>1411</v>
      </c>
      <c r="K132" s="430" t="s">
        <v>4024</v>
      </c>
      <c r="L132" s="414">
        <v>75853</v>
      </c>
      <c r="M132" s="77" t="s">
        <v>642</v>
      </c>
      <c r="N132" s="311" t="s">
        <v>4024</v>
      </c>
      <c r="O132" s="414">
        <v>78152</v>
      </c>
      <c r="P132" s="77" t="s">
        <v>2725</v>
      </c>
      <c r="Q132" s="430" t="s">
        <v>4024</v>
      </c>
      <c r="R132" s="414">
        <v>80450</v>
      </c>
      <c r="S132" s="77" t="s">
        <v>1103</v>
      </c>
      <c r="T132" s="311" t="s">
        <v>4024</v>
      </c>
      <c r="U132" s="414">
        <v>82748</v>
      </c>
      <c r="V132" s="77" t="s">
        <v>1374</v>
      </c>
      <c r="W132" s="430" t="s">
        <v>4024</v>
      </c>
      <c r="X132" s="414">
        <v>85047</v>
      </c>
      <c r="Y132" s="77" t="s">
        <v>3804</v>
      </c>
      <c r="Z132" s="311" t="s">
        <v>4024</v>
      </c>
      <c r="AA132" s="414">
        <v>87345</v>
      </c>
      <c r="AB132" s="77" t="s">
        <v>270</v>
      </c>
      <c r="AC132" s="430" t="s">
        <v>4024</v>
      </c>
      <c r="AD132" s="414">
        <v>89643</v>
      </c>
      <c r="AE132" s="77" t="s">
        <v>2645</v>
      </c>
      <c r="AF132" s="430" t="s">
        <v>4024</v>
      </c>
      <c r="AG132" s="414">
        <v>91941</v>
      </c>
      <c r="AH132" s="77" t="s">
        <v>4352</v>
      </c>
      <c r="AI132" s="430" t="s">
        <v>4024</v>
      </c>
    </row>
    <row r="133" spans="1:35" x14ac:dyDescent="0.25">
      <c r="A133" s="76">
        <f>IF('Basic Calculator'!$AE$17&lt;&gt;"",IF(VLOOKUP('Basic Calculator'!$AE$17,'Basic Calculator'!$AG$18:$AI$75,3,FALSE)=D133,1,0),0)</f>
        <v>0</v>
      </c>
      <c r="B133" s="405">
        <f>IF('Basic Calculator'!$AE$18&lt;&gt;"",IF('Basic Calculator'!$AE$18=E133,1,0),0)</f>
        <v>0</v>
      </c>
      <c r="C133" s="81">
        <f t="shared" si="2"/>
        <v>0</v>
      </c>
      <c r="D133" s="425" t="s">
        <v>720</v>
      </c>
      <c r="E133" s="425">
        <v>11</v>
      </c>
      <c r="F133" s="309">
        <v>75764</v>
      </c>
      <c r="G133" s="78" t="s">
        <v>4152</v>
      </c>
      <c r="H133" s="307" t="s">
        <v>4024</v>
      </c>
      <c r="I133" s="414">
        <v>78290</v>
      </c>
      <c r="J133" s="77" t="s">
        <v>2288</v>
      </c>
      <c r="K133" s="430" t="s">
        <v>4024</v>
      </c>
      <c r="L133" s="414">
        <v>80815</v>
      </c>
      <c r="M133" s="77" t="s">
        <v>2845</v>
      </c>
      <c r="N133" s="311" t="s">
        <v>4024</v>
      </c>
      <c r="O133" s="414">
        <v>83340</v>
      </c>
      <c r="P133" s="77" t="s">
        <v>376</v>
      </c>
      <c r="Q133" s="430" t="s">
        <v>4024</v>
      </c>
      <c r="R133" s="414">
        <v>85865</v>
      </c>
      <c r="S133" s="77" t="s">
        <v>4353</v>
      </c>
      <c r="T133" s="311" t="s">
        <v>4024</v>
      </c>
      <c r="U133" s="414">
        <v>88390</v>
      </c>
      <c r="V133" s="77" t="s">
        <v>2347</v>
      </c>
      <c r="W133" s="430" t="s">
        <v>4024</v>
      </c>
      <c r="X133" s="414">
        <v>90915</v>
      </c>
      <c r="Y133" s="77" t="s">
        <v>2093</v>
      </c>
      <c r="Z133" s="311" t="s">
        <v>4024</v>
      </c>
      <c r="AA133" s="414">
        <v>93441</v>
      </c>
      <c r="AB133" s="77" t="s">
        <v>2348</v>
      </c>
      <c r="AC133" s="430" t="s">
        <v>4024</v>
      </c>
      <c r="AD133" s="414">
        <v>95966</v>
      </c>
      <c r="AE133" s="77" t="s">
        <v>2349</v>
      </c>
      <c r="AF133" s="430" t="s">
        <v>4024</v>
      </c>
      <c r="AG133" s="414">
        <v>98491</v>
      </c>
      <c r="AH133" s="77" t="s">
        <v>3012</v>
      </c>
      <c r="AI133" s="430" t="s">
        <v>4024</v>
      </c>
    </row>
    <row r="134" spans="1:35" x14ac:dyDescent="0.25">
      <c r="A134" s="76">
        <f>IF('Basic Calculator'!$AE$17&lt;&gt;"",IF(VLOOKUP('Basic Calculator'!$AE$17,'Basic Calculator'!$AG$18:$AI$75,3,FALSE)=D134,1,0),0)</f>
        <v>0</v>
      </c>
      <c r="B134" s="405">
        <f>IF('Basic Calculator'!$AE$18&lt;&gt;"",IF('Basic Calculator'!$AE$18=E134,1,0),0)</f>
        <v>0</v>
      </c>
      <c r="C134" s="81">
        <f t="shared" si="2"/>
        <v>0</v>
      </c>
      <c r="D134" s="425" t="s">
        <v>720</v>
      </c>
      <c r="E134" s="425">
        <v>12</v>
      </c>
      <c r="F134" s="309">
        <v>90811</v>
      </c>
      <c r="G134" s="78" t="s">
        <v>4027</v>
      </c>
      <c r="H134" s="307" t="s">
        <v>4024</v>
      </c>
      <c r="I134" s="414">
        <v>93837</v>
      </c>
      <c r="J134" s="77" t="s">
        <v>3423</v>
      </c>
      <c r="K134" s="430" t="s">
        <v>4024</v>
      </c>
      <c r="L134" s="414">
        <v>96864</v>
      </c>
      <c r="M134" s="77" t="s">
        <v>3321</v>
      </c>
      <c r="N134" s="311" t="s">
        <v>4024</v>
      </c>
      <c r="O134" s="414">
        <v>99890</v>
      </c>
      <c r="P134" s="77" t="s">
        <v>4354</v>
      </c>
      <c r="Q134" s="430" t="s">
        <v>4024</v>
      </c>
      <c r="R134" s="414">
        <v>102917</v>
      </c>
      <c r="S134" s="77" t="s">
        <v>2727</v>
      </c>
      <c r="T134" s="311" t="s">
        <v>4024</v>
      </c>
      <c r="U134" s="414">
        <v>105943</v>
      </c>
      <c r="V134" s="77" t="s">
        <v>3475</v>
      </c>
      <c r="W134" s="430" t="s">
        <v>4024</v>
      </c>
      <c r="X134" s="414">
        <v>108970</v>
      </c>
      <c r="Y134" s="77" t="s">
        <v>4355</v>
      </c>
      <c r="Z134" s="311" t="s">
        <v>4355</v>
      </c>
      <c r="AA134" s="414">
        <v>111997</v>
      </c>
      <c r="AB134" s="77" t="s">
        <v>3808</v>
      </c>
      <c r="AC134" s="430" t="s">
        <v>3808</v>
      </c>
      <c r="AD134" s="414">
        <v>115023</v>
      </c>
      <c r="AE134" s="77" t="s">
        <v>4356</v>
      </c>
      <c r="AF134" s="430" t="s">
        <v>4356</v>
      </c>
      <c r="AG134" s="414">
        <v>118050</v>
      </c>
      <c r="AH134" s="77" t="s">
        <v>4357</v>
      </c>
      <c r="AI134" s="430" t="s">
        <v>4357</v>
      </c>
    </row>
    <row r="135" spans="1:35" x14ac:dyDescent="0.25">
      <c r="A135" s="76">
        <f>IF('Basic Calculator'!$AE$17&lt;&gt;"",IF(VLOOKUP('Basic Calculator'!$AE$17,'Basic Calculator'!$AG$18:$AI$75,3,FALSE)=D135,1,0),0)</f>
        <v>0</v>
      </c>
      <c r="B135" s="405">
        <f>IF('Basic Calculator'!$AE$18&lt;&gt;"",IF('Basic Calculator'!$AE$18=E135,1,0),0)</f>
        <v>0</v>
      </c>
      <c r="C135" s="81">
        <f t="shared" si="2"/>
        <v>0</v>
      </c>
      <c r="D135" s="425" t="s">
        <v>720</v>
      </c>
      <c r="E135" s="425">
        <v>13</v>
      </c>
      <c r="F135" s="309">
        <v>107986</v>
      </c>
      <c r="G135" s="78" t="s">
        <v>4160</v>
      </c>
      <c r="H135" s="307" t="s">
        <v>4160</v>
      </c>
      <c r="I135" s="414">
        <v>111585</v>
      </c>
      <c r="J135" s="77" t="s">
        <v>4358</v>
      </c>
      <c r="K135" s="430" t="s">
        <v>4358</v>
      </c>
      <c r="L135" s="414">
        <v>115185</v>
      </c>
      <c r="M135" s="77" t="s">
        <v>4025</v>
      </c>
      <c r="N135" s="311" t="s">
        <v>4025</v>
      </c>
      <c r="O135" s="414">
        <v>118785</v>
      </c>
      <c r="P135" s="77" t="s">
        <v>4359</v>
      </c>
      <c r="Q135" s="430" t="s">
        <v>4359</v>
      </c>
      <c r="R135" s="414">
        <v>122385</v>
      </c>
      <c r="S135" s="77" t="s">
        <v>4360</v>
      </c>
      <c r="T135" s="311" t="s">
        <v>4360</v>
      </c>
      <c r="U135" s="414">
        <v>125985</v>
      </c>
      <c r="V135" s="77" t="s">
        <v>4361</v>
      </c>
      <c r="W135" s="430" t="s">
        <v>4361</v>
      </c>
      <c r="X135" s="414">
        <v>129585</v>
      </c>
      <c r="Y135" s="77" t="s">
        <v>4362</v>
      </c>
      <c r="Z135" s="311" t="s">
        <v>4362</v>
      </c>
      <c r="AA135" s="414">
        <v>133185</v>
      </c>
      <c r="AB135" s="77" t="s">
        <v>3480</v>
      </c>
      <c r="AC135" s="430" t="s">
        <v>3480</v>
      </c>
      <c r="AD135" s="414">
        <v>136785</v>
      </c>
      <c r="AE135" s="77" t="s">
        <v>2992</v>
      </c>
      <c r="AF135" s="430" t="s">
        <v>2992</v>
      </c>
      <c r="AG135" s="414">
        <v>140385</v>
      </c>
      <c r="AH135" s="77" t="s">
        <v>3604</v>
      </c>
      <c r="AI135" s="430" t="s">
        <v>3604</v>
      </c>
    </row>
    <row r="136" spans="1:35" x14ac:dyDescent="0.25">
      <c r="A136" s="76">
        <f>IF('Basic Calculator'!$AE$17&lt;&gt;"",IF(VLOOKUP('Basic Calculator'!$AE$17,'Basic Calculator'!$AG$18:$AI$75,3,FALSE)=D136,1,0),0)</f>
        <v>0</v>
      </c>
      <c r="B136" s="405">
        <f>IF('Basic Calculator'!$AE$18&lt;&gt;"",IF('Basic Calculator'!$AE$18=E136,1,0),0)</f>
        <v>0</v>
      </c>
      <c r="C136" s="81">
        <f t="shared" si="2"/>
        <v>0</v>
      </c>
      <c r="D136" s="425" t="s">
        <v>720</v>
      </c>
      <c r="E136" s="425">
        <v>14</v>
      </c>
      <c r="F136" s="309">
        <v>127606</v>
      </c>
      <c r="G136" s="78" t="s">
        <v>4167</v>
      </c>
      <c r="H136" s="307" t="s">
        <v>4167</v>
      </c>
      <c r="I136" s="414">
        <v>131860</v>
      </c>
      <c r="J136" s="77" t="s">
        <v>4363</v>
      </c>
      <c r="K136" s="430" t="s">
        <v>4363</v>
      </c>
      <c r="L136" s="414">
        <v>136114</v>
      </c>
      <c r="M136" s="77" t="s">
        <v>4364</v>
      </c>
      <c r="N136" s="311" t="s">
        <v>4364</v>
      </c>
      <c r="O136" s="414">
        <v>140368</v>
      </c>
      <c r="P136" s="77" t="s">
        <v>3381</v>
      </c>
      <c r="Q136" s="430" t="s">
        <v>3381</v>
      </c>
      <c r="R136" s="414">
        <v>144622</v>
      </c>
      <c r="S136" s="77" t="s">
        <v>3883</v>
      </c>
      <c r="T136" s="311" t="s">
        <v>3883</v>
      </c>
      <c r="U136" s="414">
        <v>148875</v>
      </c>
      <c r="V136" s="77" t="s">
        <v>3483</v>
      </c>
      <c r="W136" s="430" t="s">
        <v>3483</v>
      </c>
      <c r="X136" s="414">
        <v>153129</v>
      </c>
      <c r="Y136" s="77" t="s">
        <v>4365</v>
      </c>
      <c r="Z136" s="311" t="s">
        <v>4365</v>
      </c>
      <c r="AA136" s="414">
        <v>157383</v>
      </c>
      <c r="AB136" s="77" t="s">
        <v>3814</v>
      </c>
      <c r="AC136" s="430" t="s">
        <v>3814</v>
      </c>
      <c r="AD136" s="414">
        <v>161637</v>
      </c>
      <c r="AE136" s="77" t="s">
        <v>3988</v>
      </c>
      <c r="AF136" s="430" t="s">
        <v>3988</v>
      </c>
      <c r="AG136" s="414">
        <v>165891</v>
      </c>
      <c r="AH136" s="77" t="s">
        <v>4324</v>
      </c>
      <c r="AI136" s="430" t="s">
        <v>4324</v>
      </c>
    </row>
    <row r="137" spans="1:35" ht="15.75" thickBot="1" x14ac:dyDescent="0.3">
      <c r="A137" s="419">
        <f>IF('Basic Calculator'!$AE$17&lt;&gt;"",IF(VLOOKUP('Basic Calculator'!$AE$17,'Basic Calculator'!$AG$18:$AI$75,3,FALSE)=D137,1,0),0)</f>
        <v>0</v>
      </c>
      <c r="B137" s="420">
        <f>IF('Basic Calculator'!$AE$18&lt;&gt;"",IF('Basic Calculator'!$AE$18=E137,1,0),0)</f>
        <v>0</v>
      </c>
      <c r="C137" s="422">
        <f t="shared" si="2"/>
        <v>0</v>
      </c>
      <c r="D137" s="426" t="s">
        <v>720</v>
      </c>
      <c r="E137" s="426">
        <v>15</v>
      </c>
      <c r="F137" s="423">
        <v>150098</v>
      </c>
      <c r="G137" s="416" t="s">
        <v>4173</v>
      </c>
      <c r="H137" s="428" t="s">
        <v>4173</v>
      </c>
      <c r="I137" s="415">
        <v>155101</v>
      </c>
      <c r="J137" s="431" t="s">
        <v>4366</v>
      </c>
      <c r="K137" s="432" t="s">
        <v>4366</v>
      </c>
      <c r="L137" s="415">
        <v>160103</v>
      </c>
      <c r="M137" s="431" t="s">
        <v>4367</v>
      </c>
      <c r="N137" s="433" t="s">
        <v>4367</v>
      </c>
      <c r="O137" s="415">
        <v>165106</v>
      </c>
      <c r="P137" s="431" t="s">
        <v>4368</v>
      </c>
      <c r="Q137" s="432" t="s">
        <v>4368</v>
      </c>
      <c r="R137" s="415">
        <v>170109</v>
      </c>
      <c r="S137" s="431" t="s">
        <v>4369</v>
      </c>
      <c r="T137" s="433" t="s">
        <v>4369</v>
      </c>
      <c r="U137" s="415">
        <v>175112</v>
      </c>
      <c r="V137" s="431" t="s">
        <v>4370</v>
      </c>
      <c r="W137" s="432" t="s">
        <v>4370</v>
      </c>
      <c r="X137" s="415">
        <v>180115</v>
      </c>
      <c r="Y137" s="431" t="s">
        <v>4371</v>
      </c>
      <c r="Z137" s="433" t="s">
        <v>4371</v>
      </c>
      <c r="AA137" s="415">
        <v>185117</v>
      </c>
      <c r="AB137" s="431" t="s">
        <v>4372</v>
      </c>
      <c r="AC137" s="432" t="s">
        <v>4372</v>
      </c>
      <c r="AD137" s="415">
        <v>190120</v>
      </c>
      <c r="AE137" s="431" t="s">
        <v>4373</v>
      </c>
      <c r="AF137" s="432" t="s">
        <v>4373</v>
      </c>
      <c r="AG137" s="415">
        <v>191900</v>
      </c>
      <c r="AH137" s="431" t="s">
        <v>4104</v>
      </c>
      <c r="AI137" s="432" t="s">
        <v>4104</v>
      </c>
    </row>
    <row r="138" spans="1:35" x14ac:dyDescent="0.25">
      <c r="A138" s="82">
        <f>IF('Basic Calculator'!$AE$17&lt;&gt;"",IF(VLOOKUP('Basic Calculator'!$AE$17,'Basic Calculator'!$AG$18:$AI$75,3,FALSE)=D138,1,0),0)</f>
        <v>0</v>
      </c>
      <c r="B138" s="407">
        <f>IF('Basic Calculator'!$AE$18&lt;&gt;"",IF('Basic Calculator'!$AE$18=E138,1,0),0)</f>
        <v>0</v>
      </c>
      <c r="C138" s="83">
        <f t="shared" si="2"/>
        <v>0</v>
      </c>
      <c r="D138" s="434" t="s">
        <v>2382</v>
      </c>
      <c r="E138" s="434">
        <v>1</v>
      </c>
      <c r="F138" s="308">
        <v>25812</v>
      </c>
      <c r="G138" s="84" t="s">
        <v>4374</v>
      </c>
      <c r="H138" s="400" t="s">
        <v>4375</v>
      </c>
      <c r="I138" s="413">
        <v>26678</v>
      </c>
      <c r="J138" s="85" t="s">
        <v>301</v>
      </c>
      <c r="K138" s="429" t="s">
        <v>302</v>
      </c>
      <c r="L138" s="413">
        <v>27535</v>
      </c>
      <c r="M138" s="85" t="s">
        <v>2993</v>
      </c>
      <c r="N138" s="310" t="s">
        <v>201</v>
      </c>
      <c r="O138" s="413">
        <v>28391</v>
      </c>
      <c r="P138" s="85" t="s">
        <v>820</v>
      </c>
      <c r="Q138" s="429" t="s">
        <v>821</v>
      </c>
      <c r="R138" s="413">
        <v>29247</v>
      </c>
      <c r="S138" s="85" t="s">
        <v>2657</v>
      </c>
      <c r="T138" s="310" t="s">
        <v>910</v>
      </c>
      <c r="U138" s="413">
        <v>29748</v>
      </c>
      <c r="V138" s="85" t="s">
        <v>1632</v>
      </c>
      <c r="W138" s="429" t="s">
        <v>1633</v>
      </c>
      <c r="X138" s="413">
        <v>30598</v>
      </c>
      <c r="Y138" s="85" t="s">
        <v>1634</v>
      </c>
      <c r="Z138" s="310" t="s">
        <v>1635</v>
      </c>
      <c r="AA138" s="413">
        <v>31454</v>
      </c>
      <c r="AB138" s="85" t="s">
        <v>3223</v>
      </c>
      <c r="AC138" s="429" t="s">
        <v>1197</v>
      </c>
      <c r="AD138" s="413">
        <v>31488</v>
      </c>
      <c r="AE138" s="85" t="s">
        <v>295</v>
      </c>
      <c r="AF138" s="429" t="s">
        <v>1458</v>
      </c>
      <c r="AG138" s="413">
        <v>32287</v>
      </c>
      <c r="AH138" s="85" t="s">
        <v>2129</v>
      </c>
      <c r="AI138" s="429" t="s">
        <v>525</v>
      </c>
    </row>
    <row r="139" spans="1:35" x14ac:dyDescent="0.25">
      <c r="A139" s="76">
        <f>IF('Basic Calculator'!$AE$17&lt;&gt;"",IF(VLOOKUP('Basic Calculator'!$AE$17,'Basic Calculator'!$AG$18:$AI$75,3,FALSE)=D139,1,0),0)</f>
        <v>0</v>
      </c>
      <c r="B139" s="405">
        <f>IF('Basic Calculator'!$AE$18&lt;&gt;"",IF('Basic Calculator'!$AE$18=E139,1,0),0)</f>
        <v>0</v>
      </c>
      <c r="C139" s="81">
        <f t="shared" si="2"/>
        <v>0</v>
      </c>
      <c r="D139" s="425" t="s">
        <v>2382</v>
      </c>
      <c r="E139" s="425">
        <v>2</v>
      </c>
      <c r="F139" s="309">
        <v>29024</v>
      </c>
      <c r="G139" s="78" t="s">
        <v>2367</v>
      </c>
      <c r="H139" s="307" t="s">
        <v>2078</v>
      </c>
      <c r="I139" s="414">
        <v>29714</v>
      </c>
      <c r="J139" s="77" t="s">
        <v>305</v>
      </c>
      <c r="K139" s="430" t="s">
        <v>306</v>
      </c>
      <c r="L139" s="414">
        <v>30675</v>
      </c>
      <c r="M139" s="77" t="s">
        <v>2237</v>
      </c>
      <c r="N139" s="311" t="s">
        <v>672</v>
      </c>
      <c r="O139" s="414">
        <v>31488</v>
      </c>
      <c r="P139" s="77" t="s">
        <v>295</v>
      </c>
      <c r="Q139" s="430" t="s">
        <v>1458</v>
      </c>
      <c r="R139" s="414">
        <v>31844</v>
      </c>
      <c r="S139" s="77" t="s">
        <v>2221</v>
      </c>
      <c r="T139" s="311" t="s">
        <v>1330</v>
      </c>
      <c r="U139" s="414">
        <v>32780</v>
      </c>
      <c r="V139" s="77" t="s">
        <v>4376</v>
      </c>
      <c r="W139" s="430" t="s">
        <v>4377</v>
      </c>
      <c r="X139" s="414">
        <v>33717</v>
      </c>
      <c r="Y139" s="77" t="s">
        <v>2141</v>
      </c>
      <c r="Z139" s="311" t="s">
        <v>1830</v>
      </c>
      <c r="AA139" s="414">
        <v>34654</v>
      </c>
      <c r="AB139" s="77" t="s">
        <v>4378</v>
      </c>
      <c r="AC139" s="430" t="s">
        <v>1796</v>
      </c>
      <c r="AD139" s="414">
        <v>35591</v>
      </c>
      <c r="AE139" s="77" t="s">
        <v>4379</v>
      </c>
      <c r="AF139" s="430" t="s">
        <v>263</v>
      </c>
      <c r="AG139" s="414">
        <v>36528</v>
      </c>
      <c r="AH139" s="77" t="s">
        <v>3257</v>
      </c>
      <c r="AI139" s="430" t="s">
        <v>359</v>
      </c>
    </row>
    <row r="140" spans="1:35" x14ac:dyDescent="0.25">
      <c r="A140" s="76">
        <f>IF('Basic Calculator'!$AE$17&lt;&gt;"",IF(VLOOKUP('Basic Calculator'!$AE$17,'Basic Calculator'!$AG$18:$AI$75,3,FALSE)=D140,1,0),0)</f>
        <v>0</v>
      </c>
      <c r="B140" s="405">
        <f>IF('Basic Calculator'!$AE$18&lt;&gt;"",IF('Basic Calculator'!$AE$18=E140,1,0),0)</f>
        <v>0</v>
      </c>
      <c r="C140" s="81">
        <f t="shared" si="2"/>
        <v>0</v>
      </c>
      <c r="D140" s="425" t="s">
        <v>2382</v>
      </c>
      <c r="E140" s="425">
        <v>3</v>
      </c>
      <c r="F140" s="309">
        <v>38001</v>
      </c>
      <c r="G140" s="78" t="s">
        <v>917</v>
      </c>
      <c r="H140" s="307" t="s">
        <v>4380</v>
      </c>
      <c r="I140" s="414">
        <v>39057</v>
      </c>
      <c r="J140" s="77" t="s">
        <v>650</v>
      </c>
      <c r="K140" s="430" t="s">
        <v>1404</v>
      </c>
      <c r="L140" s="414">
        <v>40112</v>
      </c>
      <c r="M140" s="77" t="s">
        <v>4381</v>
      </c>
      <c r="N140" s="311" t="s">
        <v>993</v>
      </c>
      <c r="O140" s="414">
        <v>41167</v>
      </c>
      <c r="P140" s="77" t="s">
        <v>606</v>
      </c>
      <c r="Q140" s="430" t="s">
        <v>1264</v>
      </c>
      <c r="R140" s="414">
        <v>42223</v>
      </c>
      <c r="S140" s="77" t="s">
        <v>4382</v>
      </c>
      <c r="T140" s="311" t="s">
        <v>4112</v>
      </c>
      <c r="U140" s="414">
        <v>43278</v>
      </c>
      <c r="V140" s="77" t="s">
        <v>335</v>
      </c>
      <c r="W140" s="430" t="s">
        <v>286</v>
      </c>
      <c r="X140" s="414">
        <v>44334</v>
      </c>
      <c r="Y140" s="77" t="s">
        <v>1521</v>
      </c>
      <c r="Z140" s="311" t="s">
        <v>3699</v>
      </c>
      <c r="AA140" s="414">
        <v>45389</v>
      </c>
      <c r="AB140" s="77" t="s">
        <v>1435</v>
      </c>
      <c r="AC140" s="430" t="s">
        <v>1436</v>
      </c>
      <c r="AD140" s="414">
        <v>46445</v>
      </c>
      <c r="AE140" s="77" t="s">
        <v>1570</v>
      </c>
      <c r="AF140" s="430" t="s">
        <v>282</v>
      </c>
      <c r="AG140" s="414">
        <v>47500</v>
      </c>
      <c r="AH140" s="77" t="s">
        <v>189</v>
      </c>
      <c r="AI140" s="430" t="s">
        <v>2609</v>
      </c>
    </row>
    <row r="141" spans="1:35" x14ac:dyDescent="0.25">
      <c r="A141" s="76">
        <f>IF('Basic Calculator'!$AE$17&lt;&gt;"",IF(VLOOKUP('Basic Calculator'!$AE$17,'Basic Calculator'!$AG$18:$AI$75,3,FALSE)=D141,1,0),0)</f>
        <v>0</v>
      </c>
      <c r="B141" s="405">
        <f>IF('Basic Calculator'!$AE$18&lt;&gt;"",IF('Basic Calculator'!$AE$18=E141,1,0),0)</f>
        <v>0</v>
      </c>
      <c r="C141" s="81">
        <f t="shared" si="2"/>
        <v>0</v>
      </c>
      <c r="D141" s="425" t="s">
        <v>2382</v>
      </c>
      <c r="E141" s="425">
        <v>4</v>
      </c>
      <c r="F141" s="309">
        <v>42656</v>
      </c>
      <c r="G141" s="78" t="s">
        <v>2061</v>
      </c>
      <c r="H141" s="307" t="s">
        <v>2062</v>
      </c>
      <c r="I141" s="414">
        <v>43841</v>
      </c>
      <c r="J141" s="77" t="s">
        <v>2138</v>
      </c>
      <c r="K141" s="430" t="s">
        <v>595</v>
      </c>
      <c r="L141" s="414">
        <v>45025</v>
      </c>
      <c r="M141" s="77" t="s">
        <v>1456</v>
      </c>
      <c r="N141" s="311" t="s">
        <v>1769</v>
      </c>
      <c r="O141" s="414">
        <v>46210</v>
      </c>
      <c r="P141" s="77" t="s">
        <v>1468</v>
      </c>
      <c r="Q141" s="430" t="s">
        <v>3027</v>
      </c>
      <c r="R141" s="414">
        <v>47394</v>
      </c>
      <c r="S141" s="77" t="s">
        <v>2345</v>
      </c>
      <c r="T141" s="311" t="s">
        <v>398</v>
      </c>
      <c r="U141" s="414">
        <v>48579</v>
      </c>
      <c r="V141" s="77" t="s">
        <v>1259</v>
      </c>
      <c r="W141" s="430" t="s">
        <v>1043</v>
      </c>
      <c r="X141" s="414">
        <v>49764</v>
      </c>
      <c r="Y141" s="77" t="s">
        <v>1559</v>
      </c>
      <c r="Z141" s="311" t="s">
        <v>1777</v>
      </c>
      <c r="AA141" s="414">
        <v>50948</v>
      </c>
      <c r="AB141" s="77" t="s">
        <v>3217</v>
      </c>
      <c r="AC141" s="430" t="s">
        <v>1329</v>
      </c>
      <c r="AD141" s="414">
        <v>52133</v>
      </c>
      <c r="AE141" s="77" t="s">
        <v>653</v>
      </c>
      <c r="AF141" s="430" t="s">
        <v>399</v>
      </c>
      <c r="AG141" s="414">
        <v>53317</v>
      </c>
      <c r="AH141" s="77" t="s">
        <v>1833</v>
      </c>
      <c r="AI141" s="430" t="s">
        <v>715</v>
      </c>
    </row>
    <row r="142" spans="1:35" x14ac:dyDescent="0.25">
      <c r="A142" s="76">
        <f>IF('Basic Calculator'!$AE$17&lt;&gt;"",IF(VLOOKUP('Basic Calculator'!$AE$17,'Basic Calculator'!$AG$18:$AI$75,3,FALSE)=D142,1,0),0)</f>
        <v>0</v>
      </c>
      <c r="B142" s="405">
        <f>IF('Basic Calculator'!$AE$18&lt;&gt;"",IF('Basic Calculator'!$AE$18=E142,1,0),0)</f>
        <v>0</v>
      </c>
      <c r="C142" s="81">
        <f t="shared" si="2"/>
        <v>0</v>
      </c>
      <c r="D142" s="425" t="s">
        <v>2382</v>
      </c>
      <c r="E142" s="425">
        <v>5</v>
      </c>
      <c r="F142" s="309">
        <v>49051</v>
      </c>
      <c r="G142" s="78" t="s">
        <v>2459</v>
      </c>
      <c r="H142" s="307" t="s">
        <v>1332</v>
      </c>
      <c r="I142" s="414">
        <v>50376</v>
      </c>
      <c r="J142" s="77" t="s">
        <v>1359</v>
      </c>
      <c r="K142" s="430" t="s">
        <v>1776</v>
      </c>
      <c r="L142" s="414">
        <v>51702</v>
      </c>
      <c r="M142" s="77" t="s">
        <v>345</v>
      </c>
      <c r="N142" s="311" t="s">
        <v>346</v>
      </c>
      <c r="O142" s="414">
        <v>53027</v>
      </c>
      <c r="P142" s="77" t="s">
        <v>4064</v>
      </c>
      <c r="Q142" s="430" t="s">
        <v>568</v>
      </c>
      <c r="R142" s="414">
        <v>54353</v>
      </c>
      <c r="S142" s="77" t="s">
        <v>1542</v>
      </c>
      <c r="T142" s="311" t="s">
        <v>1426</v>
      </c>
      <c r="U142" s="414">
        <v>55678</v>
      </c>
      <c r="V142" s="77" t="s">
        <v>1571</v>
      </c>
      <c r="W142" s="430" t="s">
        <v>1572</v>
      </c>
      <c r="X142" s="414">
        <v>57004</v>
      </c>
      <c r="Y142" s="77" t="s">
        <v>3512</v>
      </c>
      <c r="Z142" s="311" t="s">
        <v>3513</v>
      </c>
      <c r="AA142" s="414">
        <v>58329</v>
      </c>
      <c r="AB142" s="77" t="s">
        <v>1267</v>
      </c>
      <c r="AC142" s="430" t="s">
        <v>1741</v>
      </c>
      <c r="AD142" s="414">
        <v>59654</v>
      </c>
      <c r="AE142" s="77" t="s">
        <v>1028</v>
      </c>
      <c r="AF142" s="430" t="s">
        <v>1551</v>
      </c>
      <c r="AG142" s="414">
        <v>60980</v>
      </c>
      <c r="AH142" s="77" t="s">
        <v>284</v>
      </c>
      <c r="AI142" s="430" t="s">
        <v>2617</v>
      </c>
    </row>
    <row r="143" spans="1:35" x14ac:dyDescent="0.25">
      <c r="A143" s="76">
        <f>IF('Basic Calculator'!$AE$17&lt;&gt;"",IF(VLOOKUP('Basic Calculator'!$AE$17,'Basic Calculator'!$AG$18:$AI$75,3,FALSE)=D143,1,0),0)</f>
        <v>0</v>
      </c>
      <c r="B143" s="405">
        <f>IF('Basic Calculator'!$AE$18&lt;&gt;"",IF('Basic Calculator'!$AE$18=E143,1,0),0)</f>
        <v>0</v>
      </c>
      <c r="C143" s="81">
        <f t="shared" si="2"/>
        <v>0</v>
      </c>
      <c r="D143" s="425" t="s">
        <v>2382</v>
      </c>
      <c r="E143" s="425">
        <v>6</v>
      </c>
      <c r="F143" s="309">
        <v>51726</v>
      </c>
      <c r="G143" s="78" t="s">
        <v>624</v>
      </c>
      <c r="H143" s="307" t="s">
        <v>3552</v>
      </c>
      <c r="I143" s="414">
        <v>53205</v>
      </c>
      <c r="J143" s="77" t="s">
        <v>484</v>
      </c>
      <c r="K143" s="430" t="s">
        <v>485</v>
      </c>
      <c r="L143" s="414">
        <v>54683</v>
      </c>
      <c r="M143" s="77" t="s">
        <v>2318</v>
      </c>
      <c r="N143" s="311" t="s">
        <v>2319</v>
      </c>
      <c r="O143" s="414">
        <v>56161</v>
      </c>
      <c r="P143" s="77" t="s">
        <v>486</v>
      </c>
      <c r="Q143" s="430" t="s">
        <v>1344</v>
      </c>
      <c r="R143" s="414">
        <v>57639</v>
      </c>
      <c r="S143" s="77" t="s">
        <v>487</v>
      </c>
      <c r="T143" s="311" t="s">
        <v>966</v>
      </c>
      <c r="U143" s="414">
        <v>59117</v>
      </c>
      <c r="V143" s="77" t="s">
        <v>2194</v>
      </c>
      <c r="W143" s="430" t="s">
        <v>2195</v>
      </c>
      <c r="X143" s="414">
        <v>60595</v>
      </c>
      <c r="Y143" s="77" t="s">
        <v>659</v>
      </c>
      <c r="Z143" s="311" t="s">
        <v>902</v>
      </c>
      <c r="AA143" s="414">
        <v>62073</v>
      </c>
      <c r="AB143" s="77" t="s">
        <v>1173</v>
      </c>
      <c r="AC143" s="430" t="s">
        <v>2051</v>
      </c>
      <c r="AD143" s="414">
        <v>63551</v>
      </c>
      <c r="AE143" s="77" t="s">
        <v>433</v>
      </c>
      <c r="AF143" s="430" t="s">
        <v>1429</v>
      </c>
      <c r="AG143" s="414">
        <v>65029</v>
      </c>
      <c r="AH143" s="77" t="s">
        <v>1546</v>
      </c>
      <c r="AI143" s="430" t="s">
        <v>2495</v>
      </c>
    </row>
    <row r="144" spans="1:35" x14ac:dyDescent="0.25">
      <c r="A144" s="76">
        <f>IF('Basic Calculator'!$AE$17&lt;&gt;"",IF(VLOOKUP('Basic Calculator'!$AE$17,'Basic Calculator'!$AG$18:$AI$75,3,FALSE)=D144,1,0),0)</f>
        <v>0</v>
      </c>
      <c r="B144" s="405">
        <f>IF('Basic Calculator'!$AE$18&lt;&gt;"",IF('Basic Calculator'!$AE$18=E144,1,0),0)</f>
        <v>0</v>
      </c>
      <c r="C144" s="81">
        <f t="shared" si="2"/>
        <v>0</v>
      </c>
      <c r="D144" s="425" t="s">
        <v>2382</v>
      </c>
      <c r="E144" s="425">
        <v>7</v>
      </c>
      <c r="F144" s="309">
        <v>55838</v>
      </c>
      <c r="G144" s="78" t="s">
        <v>1403</v>
      </c>
      <c r="H144" s="307" t="s">
        <v>2757</v>
      </c>
      <c r="I144" s="414">
        <v>57480</v>
      </c>
      <c r="J144" s="77" t="s">
        <v>3510</v>
      </c>
      <c r="K144" s="430" t="s">
        <v>1372</v>
      </c>
      <c r="L144" s="414">
        <v>59123</v>
      </c>
      <c r="M144" s="77" t="s">
        <v>2194</v>
      </c>
      <c r="N144" s="311" t="s">
        <v>2195</v>
      </c>
      <c r="O144" s="414">
        <v>60765</v>
      </c>
      <c r="P144" s="77" t="s">
        <v>745</v>
      </c>
      <c r="Q144" s="430" t="s">
        <v>2204</v>
      </c>
      <c r="R144" s="414">
        <v>62407</v>
      </c>
      <c r="S144" s="77" t="s">
        <v>1834</v>
      </c>
      <c r="T144" s="311" t="s">
        <v>1750</v>
      </c>
      <c r="U144" s="414">
        <v>64050</v>
      </c>
      <c r="V144" s="77" t="s">
        <v>1648</v>
      </c>
      <c r="W144" s="430" t="s">
        <v>3888</v>
      </c>
      <c r="X144" s="414">
        <v>65692</v>
      </c>
      <c r="Y144" s="77" t="s">
        <v>2198</v>
      </c>
      <c r="Z144" s="311" t="s">
        <v>4228</v>
      </c>
      <c r="AA144" s="414">
        <v>67335</v>
      </c>
      <c r="AB144" s="77" t="s">
        <v>2196</v>
      </c>
      <c r="AC144" s="430" t="s">
        <v>3379</v>
      </c>
      <c r="AD144" s="414">
        <v>68977</v>
      </c>
      <c r="AE144" s="77" t="s">
        <v>224</v>
      </c>
      <c r="AF144" s="430" t="s">
        <v>2203</v>
      </c>
      <c r="AG144" s="414">
        <v>70620</v>
      </c>
      <c r="AH144" s="77" t="s">
        <v>1985</v>
      </c>
      <c r="AI144" s="430" t="s">
        <v>2203</v>
      </c>
    </row>
    <row r="145" spans="1:35" x14ac:dyDescent="0.25">
      <c r="A145" s="76">
        <f>IF('Basic Calculator'!$AE$17&lt;&gt;"",IF(VLOOKUP('Basic Calculator'!$AE$17,'Basic Calculator'!$AG$18:$AI$75,3,FALSE)=D145,1,0),0)</f>
        <v>0</v>
      </c>
      <c r="B145" s="405">
        <f>IF('Basic Calculator'!$AE$18&lt;&gt;"",IF('Basic Calculator'!$AE$18=E145,1,0),0)</f>
        <v>0</v>
      </c>
      <c r="C145" s="81">
        <f t="shared" si="2"/>
        <v>0</v>
      </c>
      <c r="D145" s="425" t="s">
        <v>2382</v>
      </c>
      <c r="E145" s="425">
        <v>8</v>
      </c>
      <c r="F145" s="309">
        <v>58199</v>
      </c>
      <c r="G145" s="78" t="s">
        <v>956</v>
      </c>
      <c r="H145" s="307" t="s">
        <v>2848</v>
      </c>
      <c r="I145" s="414">
        <v>60017</v>
      </c>
      <c r="J145" s="77" t="s">
        <v>875</v>
      </c>
      <c r="K145" s="430" t="s">
        <v>2381</v>
      </c>
      <c r="L145" s="414">
        <v>61836</v>
      </c>
      <c r="M145" s="77" t="s">
        <v>1345</v>
      </c>
      <c r="N145" s="311" t="s">
        <v>3000</v>
      </c>
      <c r="O145" s="414">
        <v>63654</v>
      </c>
      <c r="P145" s="77" t="s">
        <v>617</v>
      </c>
      <c r="Q145" s="430" t="s">
        <v>3637</v>
      </c>
      <c r="R145" s="414">
        <v>65473</v>
      </c>
      <c r="S145" s="77" t="s">
        <v>668</v>
      </c>
      <c r="T145" s="311" t="s">
        <v>2785</v>
      </c>
      <c r="U145" s="414">
        <v>67291</v>
      </c>
      <c r="V145" s="77" t="s">
        <v>1409</v>
      </c>
      <c r="W145" s="430" t="s">
        <v>3247</v>
      </c>
      <c r="X145" s="414">
        <v>69110</v>
      </c>
      <c r="Y145" s="77" t="s">
        <v>1422</v>
      </c>
      <c r="Z145" s="311" t="s">
        <v>2203</v>
      </c>
      <c r="AA145" s="414">
        <v>70928</v>
      </c>
      <c r="AB145" s="77" t="s">
        <v>479</v>
      </c>
      <c r="AC145" s="430" t="s">
        <v>2203</v>
      </c>
      <c r="AD145" s="414">
        <v>72747</v>
      </c>
      <c r="AE145" s="77" t="s">
        <v>948</v>
      </c>
      <c r="AF145" s="430" t="s">
        <v>2203</v>
      </c>
      <c r="AG145" s="414">
        <v>74565</v>
      </c>
      <c r="AH145" s="77" t="s">
        <v>1782</v>
      </c>
      <c r="AI145" s="430" t="s">
        <v>2203</v>
      </c>
    </row>
    <row r="146" spans="1:35" x14ac:dyDescent="0.25">
      <c r="A146" s="76">
        <f>IF('Basic Calculator'!$AE$17&lt;&gt;"",IF(VLOOKUP('Basic Calculator'!$AE$17,'Basic Calculator'!$AG$18:$AI$75,3,FALSE)=D146,1,0),0)</f>
        <v>0</v>
      </c>
      <c r="B146" s="405">
        <f>IF('Basic Calculator'!$AE$18&lt;&gt;"",IF('Basic Calculator'!$AE$18=E146,1,0),0)</f>
        <v>0</v>
      </c>
      <c r="C146" s="81">
        <f t="shared" si="2"/>
        <v>0</v>
      </c>
      <c r="D146" s="425" t="s">
        <v>2382</v>
      </c>
      <c r="E146" s="425">
        <v>9</v>
      </c>
      <c r="F146" s="309">
        <v>62272</v>
      </c>
      <c r="G146" s="78" t="s">
        <v>1825</v>
      </c>
      <c r="H146" s="307" t="s">
        <v>2270</v>
      </c>
      <c r="I146" s="414">
        <v>64281</v>
      </c>
      <c r="J146" s="77" t="s">
        <v>1326</v>
      </c>
      <c r="K146" s="430" t="s">
        <v>3218</v>
      </c>
      <c r="L146" s="414">
        <v>66290</v>
      </c>
      <c r="M146" s="77" t="s">
        <v>442</v>
      </c>
      <c r="N146" s="311" t="s">
        <v>2772</v>
      </c>
      <c r="O146" s="414">
        <v>68299</v>
      </c>
      <c r="P146" s="77" t="s">
        <v>1325</v>
      </c>
      <c r="Q146" s="430" t="s">
        <v>3953</v>
      </c>
      <c r="R146" s="414">
        <v>70307</v>
      </c>
      <c r="S146" s="77" t="s">
        <v>1147</v>
      </c>
      <c r="T146" s="311" t="s">
        <v>2203</v>
      </c>
      <c r="U146" s="414">
        <v>72316</v>
      </c>
      <c r="V146" s="77" t="s">
        <v>1684</v>
      </c>
      <c r="W146" s="430" t="s">
        <v>2203</v>
      </c>
      <c r="X146" s="414">
        <v>74325</v>
      </c>
      <c r="Y146" s="77" t="s">
        <v>1387</v>
      </c>
      <c r="Z146" s="311" t="s">
        <v>2203</v>
      </c>
      <c r="AA146" s="414">
        <v>76333</v>
      </c>
      <c r="AB146" s="77" t="s">
        <v>2235</v>
      </c>
      <c r="AC146" s="430" t="s">
        <v>2203</v>
      </c>
      <c r="AD146" s="414">
        <v>78342</v>
      </c>
      <c r="AE146" s="77" t="s">
        <v>3338</v>
      </c>
      <c r="AF146" s="430" t="s">
        <v>2203</v>
      </c>
      <c r="AG146" s="414">
        <v>80351</v>
      </c>
      <c r="AH146" s="77" t="s">
        <v>2241</v>
      </c>
      <c r="AI146" s="430" t="s">
        <v>2203</v>
      </c>
    </row>
    <row r="147" spans="1:35" x14ac:dyDescent="0.25">
      <c r="A147" s="76">
        <f>IF('Basic Calculator'!$AE$17&lt;&gt;"",IF(VLOOKUP('Basic Calculator'!$AE$17,'Basic Calculator'!$AG$18:$AI$75,3,FALSE)=D147,1,0),0)</f>
        <v>0</v>
      </c>
      <c r="B147" s="405">
        <f>IF('Basic Calculator'!$AE$18&lt;&gt;"",IF('Basic Calculator'!$AE$18=E147,1,0),0)</f>
        <v>0</v>
      </c>
      <c r="C147" s="81">
        <f t="shared" si="2"/>
        <v>0</v>
      </c>
      <c r="D147" s="425" t="s">
        <v>2382</v>
      </c>
      <c r="E147" s="425">
        <v>10</v>
      </c>
      <c r="F147" s="309">
        <v>68576</v>
      </c>
      <c r="G147" s="78" t="s">
        <v>4383</v>
      </c>
      <c r="H147" s="307" t="s">
        <v>2203</v>
      </c>
      <c r="I147" s="414">
        <v>70788</v>
      </c>
      <c r="J147" s="77" t="s">
        <v>1209</v>
      </c>
      <c r="K147" s="430" t="s">
        <v>2203</v>
      </c>
      <c r="L147" s="414">
        <v>72999</v>
      </c>
      <c r="M147" s="77" t="s">
        <v>2183</v>
      </c>
      <c r="N147" s="311" t="s">
        <v>2203</v>
      </c>
      <c r="O147" s="414">
        <v>75211</v>
      </c>
      <c r="P147" s="77" t="s">
        <v>2024</v>
      </c>
      <c r="Q147" s="430" t="s">
        <v>2203</v>
      </c>
      <c r="R147" s="414">
        <v>77423</v>
      </c>
      <c r="S147" s="77" t="s">
        <v>1288</v>
      </c>
      <c r="T147" s="311" t="s">
        <v>2203</v>
      </c>
      <c r="U147" s="414">
        <v>79635</v>
      </c>
      <c r="V147" s="77" t="s">
        <v>4384</v>
      </c>
      <c r="W147" s="430" t="s">
        <v>2203</v>
      </c>
      <c r="X147" s="414">
        <v>81847</v>
      </c>
      <c r="Y147" s="77" t="s">
        <v>2453</v>
      </c>
      <c r="Z147" s="311" t="s">
        <v>2203</v>
      </c>
      <c r="AA147" s="414">
        <v>84058</v>
      </c>
      <c r="AB147" s="77" t="s">
        <v>1720</v>
      </c>
      <c r="AC147" s="430" t="s">
        <v>2203</v>
      </c>
      <c r="AD147" s="414">
        <v>86270</v>
      </c>
      <c r="AE147" s="77" t="s">
        <v>2083</v>
      </c>
      <c r="AF147" s="430" t="s">
        <v>2203</v>
      </c>
      <c r="AG147" s="414">
        <v>88482</v>
      </c>
      <c r="AH147" s="77" t="s">
        <v>2780</v>
      </c>
      <c r="AI147" s="430" t="s">
        <v>2203</v>
      </c>
    </row>
    <row r="148" spans="1:35" x14ac:dyDescent="0.25">
      <c r="A148" s="76">
        <f>IF('Basic Calculator'!$AE$17&lt;&gt;"",IF(VLOOKUP('Basic Calculator'!$AE$17,'Basic Calculator'!$AG$18:$AI$75,3,FALSE)=D148,1,0),0)</f>
        <v>0</v>
      </c>
      <c r="B148" s="405">
        <f>IF('Basic Calculator'!$AE$18&lt;&gt;"",IF('Basic Calculator'!$AE$18=E148,1,0),0)</f>
        <v>0</v>
      </c>
      <c r="C148" s="81">
        <f t="shared" si="2"/>
        <v>0</v>
      </c>
      <c r="D148" s="425" t="s">
        <v>2382</v>
      </c>
      <c r="E148" s="425">
        <v>11</v>
      </c>
      <c r="F148" s="309">
        <v>72914</v>
      </c>
      <c r="G148" s="78" t="s">
        <v>1114</v>
      </c>
      <c r="H148" s="307" t="s">
        <v>2203</v>
      </c>
      <c r="I148" s="414">
        <v>75344</v>
      </c>
      <c r="J148" s="77" t="s">
        <v>2265</v>
      </c>
      <c r="K148" s="430" t="s">
        <v>2203</v>
      </c>
      <c r="L148" s="414">
        <v>77774</v>
      </c>
      <c r="M148" s="77" t="s">
        <v>4385</v>
      </c>
      <c r="N148" s="311" t="s">
        <v>2203</v>
      </c>
      <c r="O148" s="414">
        <v>80204</v>
      </c>
      <c r="P148" s="77" t="s">
        <v>1115</v>
      </c>
      <c r="Q148" s="430" t="s">
        <v>2203</v>
      </c>
      <c r="R148" s="414">
        <v>82634</v>
      </c>
      <c r="S148" s="77" t="s">
        <v>1116</v>
      </c>
      <c r="T148" s="311" t="s">
        <v>2203</v>
      </c>
      <c r="U148" s="414">
        <v>85065</v>
      </c>
      <c r="V148" s="77" t="s">
        <v>1117</v>
      </c>
      <c r="W148" s="430" t="s">
        <v>2203</v>
      </c>
      <c r="X148" s="414">
        <v>87495</v>
      </c>
      <c r="Y148" s="77" t="s">
        <v>4386</v>
      </c>
      <c r="Z148" s="311" t="s">
        <v>2203</v>
      </c>
      <c r="AA148" s="414">
        <v>89925</v>
      </c>
      <c r="AB148" s="77" t="s">
        <v>2941</v>
      </c>
      <c r="AC148" s="430" t="s">
        <v>2203</v>
      </c>
      <c r="AD148" s="414">
        <v>92355</v>
      </c>
      <c r="AE148" s="77" t="s">
        <v>2819</v>
      </c>
      <c r="AF148" s="430" t="s">
        <v>2203</v>
      </c>
      <c r="AG148" s="414">
        <v>94785</v>
      </c>
      <c r="AH148" s="77" t="s">
        <v>2986</v>
      </c>
      <c r="AI148" s="430" t="s">
        <v>2203</v>
      </c>
    </row>
    <row r="149" spans="1:35" x14ac:dyDescent="0.25">
      <c r="A149" s="76">
        <f>IF('Basic Calculator'!$AE$17&lt;&gt;"",IF(VLOOKUP('Basic Calculator'!$AE$17,'Basic Calculator'!$AG$18:$AI$75,3,FALSE)=D149,1,0),0)</f>
        <v>0</v>
      </c>
      <c r="B149" s="405">
        <f>IF('Basic Calculator'!$AE$18&lt;&gt;"",IF('Basic Calculator'!$AE$18=E149,1,0),0)</f>
        <v>0</v>
      </c>
      <c r="C149" s="81">
        <f t="shared" si="2"/>
        <v>0</v>
      </c>
      <c r="D149" s="425" t="s">
        <v>2382</v>
      </c>
      <c r="E149" s="425">
        <v>12</v>
      </c>
      <c r="F149" s="309">
        <v>87394</v>
      </c>
      <c r="G149" s="78" t="s">
        <v>574</v>
      </c>
      <c r="H149" s="307" t="s">
        <v>2203</v>
      </c>
      <c r="I149" s="414">
        <v>90306</v>
      </c>
      <c r="J149" s="77" t="s">
        <v>3597</v>
      </c>
      <c r="K149" s="430" t="s">
        <v>2203</v>
      </c>
      <c r="L149" s="414">
        <v>93219</v>
      </c>
      <c r="M149" s="77" t="s">
        <v>4387</v>
      </c>
      <c r="N149" s="311" t="s">
        <v>2203</v>
      </c>
      <c r="O149" s="414">
        <v>96132</v>
      </c>
      <c r="P149" s="77" t="s">
        <v>4388</v>
      </c>
      <c r="Q149" s="430" t="s">
        <v>2203</v>
      </c>
      <c r="R149" s="414">
        <v>99045</v>
      </c>
      <c r="S149" s="77" t="s">
        <v>2611</v>
      </c>
      <c r="T149" s="311" t="s">
        <v>2203</v>
      </c>
      <c r="U149" s="414">
        <v>101957</v>
      </c>
      <c r="V149" s="77" t="s">
        <v>3669</v>
      </c>
      <c r="W149" s="430" t="s">
        <v>2203</v>
      </c>
      <c r="X149" s="414">
        <v>104870</v>
      </c>
      <c r="Y149" s="77" t="s">
        <v>4350</v>
      </c>
      <c r="Z149" s="311" t="s">
        <v>4350</v>
      </c>
      <c r="AA149" s="414">
        <v>107783</v>
      </c>
      <c r="AB149" s="77" t="s">
        <v>4389</v>
      </c>
      <c r="AC149" s="430" t="s">
        <v>4389</v>
      </c>
      <c r="AD149" s="414">
        <v>110695</v>
      </c>
      <c r="AE149" s="77" t="s">
        <v>4390</v>
      </c>
      <c r="AF149" s="430" t="s">
        <v>4390</v>
      </c>
      <c r="AG149" s="414">
        <v>113608</v>
      </c>
      <c r="AH149" s="77" t="s">
        <v>3375</v>
      </c>
      <c r="AI149" s="430" t="s">
        <v>3375</v>
      </c>
    </row>
    <row r="150" spans="1:35" x14ac:dyDescent="0.25">
      <c r="A150" s="76">
        <f>IF('Basic Calculator'!$AE$17&lt;&gt;"",IF(VLOOKUP('Basic Calculator'!$AE$17,'Basic Calculator'!$AG$18:$AI$75,3,FALSE)=D150,1,0),0)</f>
        <v>0</v>
      </c>
      <c r="B150" s="405">
        <f>IF('Basic Calculator'!$AE$18&lt;&gt;"",IF('Basic Calculator'!$AE$18=E150,1,0),0)</f>
        <v>0</v>
      </c>
      <c r="C150" s="81">
        <f t="shared" si="2"/>
        <v>0</v>
      </c>
      <c r="D150" s="425" t="s">
        <v>2382</v>
      </c>
      <c r="E150" s="425">
        <v>13</v>
      </c>
      <c r="F150" s="309">
        <v>103922</v>
      </c>
      <c r="G150" s="78" t="s">
        <v>3898</v>
      </c>
      <c r="H150" s="307" t="s">
        <v>3898</v>
      </c>
      <c r="I150" s="414">
        <v>107387</v>
      </c>
      <c r="J150" s="77" t="s">
        <v>4030</v>
      </c>
      <c r="K150" s="430" t="s">
        <v>4030</v>
      </c>
      <c r="L150" s="414">
        <v>110851</v>
      </c>
      <c r="M150" s="77" t="s">
        <v>4391</v>
      </c>
      <c r="N150" s="311" t="s">
        <v>4391</v>
      </c>
      <c r="O150" s="414">
        <v>114316</v>
      </c>
      <c r="P150" s="77" t="s">
        <v>4392</v>
      </c>
      <c r="Q150" s="430" t="s">
        <v>4392</v>
      </c>
      <c r="R150" s="414">
        <v>117780</v>
      </c>
      <c r="S150" s="77" t="s">
        <v>4393</v>
      </c>
      <c r="T150" s="311" t="s">
        <v>4393</v>
      </c>
      <c r="U150" s="414">
        <v>121245</v>
      </c>
      <c r="V150" s="77" t="s">
        <v>3985</v>
      </c>
      <c r="W150" s="430" t="s">
        <v>3985</v>
      </c>
      <c r="X150" s="414">
        <v>124709</v>
      </c>
      <c r="Y150" s="77" t="s">
        <v>4394</v>
      </c>
      <c r="Z150" s="311" t="s">
        <v>4394</v>
      </c>
      <c r="AA150" s="414">
        <v>128174</v>
      </c>
      <c r="AB150" s="77" t="s">
        <v>3235</v>
      </c>
      <c r="AC150" s="430" t="s">
        <v>3235</v>
      </c>
      <c r="AD150" s="414">
        <v>131638</v>
      </c>
      <c r="AE150" s="77" t="s">
        <v>4395</v>
      </c>
      <c r="AF150" s="430" t="s">
        <v>4395</v>
      </c>
      <c r="AG150" s="414">
        <v>135103</v>
      </c>
      <c r="AH150" s="77" t="s">
        <v>4021</v>
      </c>
      <c r="AI150" s="430" t="s">
        <v>4021</v>
      </c>
    </row>
    <row r="151" spans="1:35" x14ac:dyDescent="0.25">
      <c r="A151" s="76">
        <f>IF('Basic Calculator'!$AE$17&lt;&gt;"",IF(VLOOKUP('Basic Calculator'!$AE$17,'Basic Calculator'!$AG$18:$AI$75,3,FALSE)=D151,1,0),0)</f>
        <v>0</v>
      </c>
      <c r="B151" s="405">
        <f>IF('Basic Calculator'!$AE$18&lt;&gt;"",IF('Basic Calculator'!$AE$18=E151,1,0),0)</f>
        <v>0</v>
      </c>
      <c r="C151" s="81">
        <f t="shared" si="2"/>
        <v>0</v>
      </c>
      <c r="D151" s="425" t="s">
        <v>2382</v>
      </c>
      <c r="E151" s="425">
        <v>14</v>
      </c>
      <c r="F151" s="309">
        <v>122805</v>
      </c>
      <c r="G151" s="78" t="s">
        <v>3932</v>
      </c>
      <c r="H151" s="307" t="s">
        <v>3932</v>
      </c>
      <c r="I151" s="414">
        <v>126899</v>
      </c>
      <c r="J151" s="77" t="s">
        <v>3287</v>
      </c>
      <c r="K151" s="430" t="s">
        <v>3287</v>
      </c>
      <c r="L151" s="414">
        <v>130993</v>
      </c>
      <c r="M151" s="77" t="s">
        <v>4244</v>
      </c>
      <c r="N151" s="311" t="s">
        <v>4244</v>
      </c>
      <c r="O151" s="414">
        <v>135086</v>
      </c>
      <c r="P151" s="77" t="s">
        <v>4396</v>
      </c>
      <c r="Q151" s="430" t="s">
        <v>4396</v>
      </c>
      <c r="R151" s="414">
        <v>139180</v>
      </c>
      <c r="S151" s="77" t="s">
        <v>4397</v>
      </c>
      <c r="T151" s="311" t="s">
        <v>4397</v>
      </c>
      <c r="U151" s="414">
        <v>143274</v>
      </c>
      <c r="V151" s="77" t="s">
        <v>4398</v>
      </c>
      <c r="W151" s="430" t="s">
        <v>4398</v>
      </c>
      <c r="X151" s="414">
        <v>147368</v>
      </c>
      <c r="Y151" s="77" t="s">
        <v>3587</v>
      </c>
      <c r="Z151" s="311" t="s">
        <v>3587</v>
      </c>
      <c r="AA151" s="414">
        <v>151461</v>
      </c>
      <c r="AB151" s="77" t="s">
        <v>4399</v>
      </c>
      <c r="AC151" s="430" t="s">
        <v>4399</v>
      </c>
      <c r="AD151" s="414">
        <v>155555</v>
      </c>
      <c r="AE151" s="77" t="s">
        <v>4400</v>
      </c>
      <c r="AF151" s="430" t="s">
        <v>4400</v>
      </c>
      <c r="AG151" s="414">
        <v>159649</v>
      </c>
      <c r="AH151" s="77" t="s">
        <v>4022</v>
      </c>
      <c r="AI151" s="430" t="s">
        <v>4022</v>
      </c>
    </row>
    <row r="152" spans="1:35" ht="15.75" thickBot="1" x14ac:dyDescent="0.3">
      <c r="A152" s="419">
        <f>IF('Basic Calculator'!$AE$17&lt;&gt;"",IF(VLOOKUP('Basic Calculator'!$AE$17,'Basic Calculator'!$AG$18:$AI$75,3,FALSE)=D152,1,0),0)</f>
        <v>0</v>
      </c>
      <c r="B152" s="420">
        <f>IF('Basic Calculator'!$AE$18&lt;&gt;"",IF('Basic Calculator'!$AE$18=E152,1,0),0)</f>
        <v>0</v>
      </c>
      <c r="C152" s="422">
        <f t="shared" si="2"/>
        <v>0</v>
      </c>
      <c r="D152" s="426" t="s">
        <v>2382</v>
      </c>
      <c r="E152" s="426">
        <v>15</v>
      </c>
      <c r="F152" s="423">
        <v>144450</v>
      </c>
      <c r="G152" s="416" t="s">
        <v>4401</v>
      </c>
      <c r="H152" s="428" t="s">
        <v>4401</v>
      </c>
      <c r="I152" s="415">
        <v>149265</v>
      </c>
      <c r="J152" s="431" t="s">
        <v>4402</v>
      </c>
      <c r="K152" s="432" t="s">
        <v>4402</v>
      </c>
      <c r="L152" s="415">
        <v>154079</v>
      </c>
      <c r="M152" s="431" t="s">
        <v>3657</v>
      </c>
      <c r="N152" s="433" t="s">
        <v>3657</v>
      </c>
      <c r="O152" s="415">
        <v>158894</v>
      </c>
      <c r="P152" s="431" t="s">
        <v>4403</v>
      </c>
      <c r="Q152" s="432" t="s">
        <v>4403</v>
      </c>
      <c r="R152" s="415">
        <v>163708</v>
      </c>
      <c r="S152" s="431" t="s">
        <v>3269</v>
      </c>
      <c r="T152" s="433" t="s">
        <v>3269</v>
      </c>
      <c r="U152" s="415">
        <v>168523</v>
      </c>
      <c r="V152" s="431" t="s">
        <v>4404</v>
      </c>
      <c r="W152" s="432" t="s">
        <v>4404</v>
      </c>
      <c r="X152" s="415">
        <v>173338</v>
      </c>
      <c r="Y152" s="431" t="s">
        <v>4405</v>
      </c>
      <c r="Z152" s="433" t="s">
        <v>4405</v>
      </c>
      <c r="AA152" s="415">
        <v>178152</v>
      </c>
      <c r="AB152" s="431" t="s">
        <v>4406</v>
      </c>
      <c r="AC152" s="432" t="s">
        <v>4406</v>
      </c>
      <c r="AD152" s="415">
        <v>182967</v>
      </c>
      <c r="AE152" s="431" t="s">
        <v>4407</v>
      </c>
      <c r="AF152" s="432" t="s">
        <v>4407</v>
      </c>
      <c r="AG152" s="415">
        <v>187781</v>
      </c>
      <c r="AH152" s="431" t="s">
        <v>4408</v>
      </c>
      <c r="AI152" s="432" t="s">
        <v>4408</v>
      </c>
    </row>
    <row r="153" spans="1:35" x14ac:dyDescent="0.25">
      <c r="A153" s="82">
        <f>IF('Basic Calculator'!$AE$17&lt;&gt;"",IF(VLOOKUP('Basic Calculator'!$AE$17,'Basic Calculator'!$AG$18:$AI$75,3,FALSE)=D153,1,0),0)</f>
        <v>0</v>
      </c>
      <c r="B153" s="407">
        <f>IF('Basic Calculator'!$AE$18&lt;&gt;"",IF('Basic Calculator'!$AE$18=E153,1,0),0)</f>
        <v>0</v>
      </c>
      <c r="C153" s="83">
        <f t="shared" si="2"/>
        <v>0</v>
      </c>
      <c r="D153" s="434" t="s">
        <v>811</v>
      </c>
      <c r="E153" s="434">
        <v>1</v>
      </c>
      <c r="F153" s="308">
        <v>28672</v>
      </c>
      <c r="G153" s="84" t="s">
        <v>2672</v>
      </c>
      <c r="H153" s="400" t="s">
        <v>1947</v>
      </c>
      <c r="I153" s="413">
        <v>29634</v>
      </c>
      <c r="J153" s="85" t="s">
        <v>1735</v>
      </c>
      <c r="K153" s="429" t="s">
        <v>750</v>
      </c>
      <c r="L153" s="413">
        <v>30586</v>
      </c>
      <c r="M153" s="85" t="s">
        <v>1634</v>
      </c>
      <c r="N153" s="310" t="s">
        <v>1635</v>
      </c>
      <c r="O153" s="413">
        <v>31537</v>
      </c>
      <c r="P153" s="85" t="s">
        <v>2467</v>
      </c>
      <c r="Q153" s="429" t="s">
        <v>238</v>
      </c>
      <c r="R153" s="413">
        <v>32488</v>
      </c>
      <c r="S153" s="85" t="s">
        <v>4409</v>
      </c>
      <c r="T153" s="310" t="s">
        <v>190</v>
      </c>
      <c r="U153" s="413">
        <v>33045</v>
      </c>
      <c r="V153" s="85" t="s">
        <v>4410</v>
      </c>
      <c r="W153" s="429" t="s">
        <v>4411</v>
      </c>
      <c r="X153" s="413">
        <v>33989</v>
      </c>
      <c r="Y153" s="85" t="s">
        <v>3509</v>
      </c>
      <c r="Z153" s="310" t="s">
        <v>577</v>
      </c>
      <c r="AA153" s="413">
        <v>34939</v>
      </c>
      <c r="AB153" s="85" t="s">
        <v>1450</v>
      </c>
      <c r="AC153" s="429" t="s">
        <v>1279</v>
      </c>
      <c r="AD153" s="413">
        <v>34977</v>
      </c>
      <c r="AE153" s="85" t="s">
        <v>4412</v>
      </c>
      <c r="AF153" s="429" t="s">
        <v>527</v>
      </c>
      <c r="AG153" s="413">
        <v>35865</v>
      </c>
      <c r="AH153" s="85" t="s">
        <v>2157</v>
      </c>
      <c r="AI153" s="429" t="s">
        <v>1722</v>
      </c>
    </row>
    <row r="154" spans="1:35" x14ac:dyDescent="0.25">
      <c r="A154" s="76">
        <f>IF('Basic Calculator'!$AE$17&lt;&gt;"",IF(VLOOKUP('Basic Calculator'!$AE$17,'Basic Calculator'!$AG$18:$AI$75,3,FALSE)=D154,1,0),0)</f>
        <v>0</v>
      </c>
      <c r="B154" s="405">
        <f>IF('Basic Calculator'!$AE$18&lt;&gt;"",IF('Basic Calculator'!$AE$18=E154,1,0),0)</f>
        <v>0</v>
      </c>
      <c r="C154" s="81">
        <f t="shared" si="2"/>
        <v>0</v>
      </c>
      <c r="D154" s="425" t="s">
        <v>811</v>
      </c>
      <c r="E154" s="425">
        <v>2</v>
      </c>
      <c r="F154" s="309">
        <v>32240</v>
      </c>
      <c r="G154" s="78" t="s">
        <v>3846</v>
      </c>
      <c r="H154" s="307" t="s">
        <v>1459</v>
      </c>
      <c r="I154" s="414">
        <v>33007</v>
      </c>
      <c r="J154" s="77" t="s">
        <v>3078</v>
      </c>
      <c r="K154" s="430" t="s">
        <v>228</v>
      </c>
      <c r="L154" s="414">
        <v>34075</v>
      </c>
      <c r="M154" s="77" t="s">
        <v>4413</v>
      </c>
      <c r="N154" s="311" t="s">
        <v>4414</v>
      </c>
      <c r="O154" s="414">
        <v>34977</v>
      </c>
      <c r="P154" s="77" t="s">
        <v>4412</v>
      </c>
      <c r="Q154" s="430" t="s">
        <v>527</v>
      </c>
      <c r="R154" s="414">
        <v>35372</v>
      </c>
      <c r="S154" s="77" t="s">
        <v>4415</v>
      </c>
      <c r="T154" s="311" t="s">
        <v>670</v>
      </c>
      <c r="U154" s="414">
        <v>36413</v>
      </c>
      <c r="V154" s="77" t="s">
        <v>4416</v>
      </c>
      <c r="W154" s="430" t="s">
        <v>1987</v>
      </c>
      <c r="X154" s="414">
        <v>37454</v>
      </c>
      <c r="Y154" s="77" t="s">
        <v>3802</v>
      </c>
      <c r="Z154" s="311" t="s">
        <v>1164</v>
      </c>
      <c r="AA154" s="414">
        <v>38494</v>
      </c>
      <c r="AB154" s="77" t="s">
        <v>3747</v>
      </c>
      <c r="AC154" s="430" t="s">
        <v>197</v>
      </c>
      <c r="AD154" s="414">
        <v>39535</v>
      </c>
      <c r="AE154" s="77" t="s">
        <v>3766</v>
      </c>
      <c r="AF154" s="430" t="s">
        <v>3514</v>
      </c>
      <c r="AG154" s="414">
        <v>40576</v>
      </c>
      <c r="AH154" s="77" t="s">
        <v>1322</v>
      </c>
      <c r="AI154" s="430" t="s">
        <v>793</v>
      </c>
    </row>
    <row r="155" spans="1:35" x14ac:dyDescent="0.25">
      <c r="A155" s="76">
        <f>IF('Basic Calculator'!$AE$17&lt;&gt;"",IF(VLOOKUP('Basic Calculator'!$AE$17,'Basic Calculator'!$AG$18:$AI$75,3,FALSE)=D155,1,0),0)</f>
        <v>0</v>
      </c>
      <c r="B155" s="405">
        <f>IF('Basic Calculator'!$AE$18&lt;&gt;"",IF('Basic Calculator'!$AE$18=E155,1,0),0)</f>
        <v>0</v>
      </c>
      <c r="C155" s="81">
        <f t="shared" si="2"/>
        <v>0</v>
      </c>
      <c r="D155" s="425" t="s">
        <v>811</v>
      </c>
      <c r="E155" s="425">
        <v>3</v>
      </c>
      <c r="F155" s="309">
        <v>42212</v>
      </c>
      <c r="G155" s="78" t="s">
        <v>4382</v>
      </c>
      <c r="H155" s="307" t="s">
        <v>4112</v>
      </c>
      <c r="I155" s="414">
        <v>43385</v>
      </c>
      <c r="J155" s="77" t="s">
        <v>322</v>
      </c>
      <c r="K155" s="430" t="s">
        <v>323</v>
      </c>
      <c r="L155" s="414">
        <v>44557</v>
      </c>
      <c r="M155" s="77" t="s">
        <v>413</v>
      </c>
      <c r="N155" s="311" t="s">
        <v>801</v>
      </c>
      <c r="O155" s="414">
        <v>45730</v>
      </c>
      <c r="P155" s="77" t="s">
        <v>3267</v>
      </c>
      <c r="Q155" s="430" t="s">
        <v>1369</v>
      </c>
      <c r="R155" s="414">
        <v>46902</v>
      </c>
      <c r="S155" s="77" t="s">
        <v>340</v>
      </c>
      <c r="T155" s="311" t="s">
        <v>2209</v>
      </c>
      <c r="U155" s="414">
        <v>48074</v>
      </c>
      <c r="V155" s="77" t="s">
        <v>1148</v>
      </c>
      <c r="W155" s="430" t="s">
        <v>1149</v>
      </c>
      <c r="X155" s="414">
        <v>49247</v>
      </c>
      <c r="Y155" s="77" t="s">
        <v>2353</v>
      </c>
      <c r="Z155" s="311" t="s">
        <v>1753</v>
      </c>
      <c r="AA155" s="414">
        <v>50419</v>
      </c>
      <c r="AB155" s="77" t="s">
        <v>2924</v>
      </c>
      <c r="AC155" s="430" t="s">
        <v>1569</v>
      </c>
      <c r="AD155" s="414">
        <v>51592</v>
      </c>
      <c r="AE155" s="77" t="s">
        <v>1096</v>
      </c>
      <c r="AF155" s="430" t="s">
        <v>1097</v>
      </c>
      <c r="AG155" s="414">
        <v>52764</v>
      </c>
      <c r="AH155" s="77" t="s">
        <v>419</v>
      </c>
      <c r="AI155" s="430" t="s">
        <v>2011</v>
      </c>
    </row>
    <row r="156" spans="1:35" x14ac:dyDescent="0.25">
      <c r="A156" s="76">
        <f>IF('Basic Calculator'!$AE$17&lt;&gt;"",IF(VLOOKUP('Basic Calculator'!$AE$17,'Basic Calculator'!$AG$18:$AI$75,3,FALSE)=D156,1,0),0)</f>
        <v>0</v>
      </c>
      <c r="B156" s="405">
        <f>IF('Basic Calculator'!$AE$18&lt;&gt;"",IF('Basic Calculator'!$AE$18=E156,1,0),0)</f>
        <v>0</v>
      </c>
      <c r="C156" s="81">
        <f t="shared" si="2"/>
        <v>0</v>
      </c>
      <c r="D156" s="425" t="s">
        <v>811</v>
      </c>
      <c r="E156" s="425">
        <v>4</v>
      </c>
      <c r="F156" s="309">
        <v>47383</v>
      </c>
      <c r="G156" s="78" t="s">
        <v>1672</v>
      </c>
      <c r="H156" s="307" t="s">
        <v>1181</v>
      </c>
      <c r="I156" s="414">
        <v>48699</v>
      </c>
      <c r="J156" s="77" t="s">
        <v>1014</v>
      </c>
      <c r="K156" s="430" t="s">
        <v>1015</v>
      </c>
      <c r="L156" s="414">
        <v>50015</v>
      </c>
      <c r="M156" s="77" t="s">
        <v>778</v>
      </c>
      <c r="N156" s="311" t="s">
        <v>508</v>
      </c>
      <c r="O156" s="414">
        <v>51331</v>
      </c>
      <c r="P156" s="77" t="s">
        <v>1762</v>
      </c>
      <c r="Q156" s="430" t="s">
        <v>1763</v>
      </c>
      <c r="R156" s="414">
        <v>52647</v>
      </c>
      <c r="S156" s="77" t="s">
        <v>950</v>
      </c>
      <c r="T156" s="311" t="s">
        <v>951</v>
      </c>
      <c r="U156" s="414">
        <v>53962</v>
      </c>
      <c r="V156" s="77" t="s">
        <v>1493</v>
      </c>
      <c r="W156" s="430" t="s">
        <v>1533</v>
      </c>
      <c r="X156" s="414">
        <v>55278</v>
      </c>
      <c r="Y156" s="77" t="s">
        <v>1419</v>
      </c>
      <c r="Z156" s="311" t="s">
        <v>717</v>
      </c>
      <c r="AA156" s="414">
        <v>56594</v>
      </c>
      <c r="AB156" s="77" t="s">
        <v>1481</v>
      </c>
      <c r="AC156" s="430" t="s">
        <v>1647</v>
      </c>
      <c r="AD156" s="414">
        <v>57910</v>
      </c>
      <c r="AE156" s="77" t="s">
        <v>423</v>
      </c>
      <c r="AF156" s="430" t="s">
        <v>2928</v>
      </c>
      <c r="AG156" s="414">
        <v>59226</v>
      </c>
      <c r="AH156" s="77" t="s">
        <v>430</v>
      </c>
      <c r="AI156" s="430" t="s">
        <v>2055</v>
      </c>
    </row>
    <row r="157" spans="1:35" x14ac:dyDescent="0.25">
      <c r="A157" s="76">
        <f>IF('Basic Calculator'!$AE$17&lt;&gt;"",IF(VLOOKUP('Basic Calculator'!$AE$17,'Basic Calculator'!$AG$18:$AI$75,3,FALSE)=D157,1,0),0)</f>
        <v>0</v>
      </c>
      <c r="B157" s="405">
        <f>IF('Basic Calculator'!$AE$18&lt;&gt;"",IF('Basic Calculator'!$AE$18=E157,1,0),0)</f>
        <v>0</v>
      </c>
      <c r="C157" s="81">
        <f t="shared" si="2"/>
        <v>0</v>
      </c>
      <c r="D157" s="425" t="s">
        <v>811</v>
      </c>
      <c r="E157" s="425">
        <v>5</v>
      </c>
      <c r="F157" s="309">
        <v>54487</v>
      </c>
      <c r="G157" s="78" t="s">
        <v>4110</v>
      </c>
      <c r="H157" s="307" t="s">
        <v>1503</v>
      </c>
      <c r="I157" s="414">
        <v>55959</v>
      </c>
      <c r="J157" s="77" t="s">
        <v>1340</v>
      </c>
      <c r="K157" s="430" t="s">
        <v>2371</v>
      </c>
      <c r="L157" s="414">
        <v>57431</v>
      </c>
      <c r="M157" s="77" t="s">
        <v>1158</v>
      </c>
      <c r="N157" s="311" t="s">
        <v>1486</v>
      </c>
      <c r="O157" s="414">
        <v>58904</v>
      </c>
      <c r="P157" s="77" t="s">
        <v>4417</v>
      </c>
      <c r="Q157" s="430" t="s">
        <v>2079</v>
      </c>
      <c r="R157" s="414">
        <v>60376</v>
      </c>
      <c r="S157" s="77" t="s">
        <v>1343</v>
      </c>
      <c r="T157" s="311" t="s">
        <v>2249</v>
      </c>
      <c r="U157" s="414">
        <v>61848</v>
      </c>
      <c r="V157" s="77" t="s">
        <v>1345</v>
      </c>
      <c r="W157" s="430" t="s">
        <v>3000</v>
      </c>
      <c r="X157" s="414">
        <v>63321</v>
      </c>
      <c r="Y157" s="77" t="s">
        <v>2758</v>
      </c>
      <c r="Z157" s="311" t="s">
        <v>2678</v>
      </c>
      <c r="AA157" s="414">
        <v>64793</v>
      </c>
      <c r="AB157" s="77" t="s">
        <v>211</v>
      </c>
      <c r="AC157" s="430" t="s">
        <v>3530</v>
      </c>
      <c r="AD157" s="414">
        <v>66265</v>
      </c>
      <c r="AE157" s="77" t="s">
        <v>2067</v>
      </c>
      <c r="AF157" s="430" t="s">
        <v>3819</v>
      </c>
      <c r="AG157" s="414">
        <v>67738</v>
      </c>
      <c r="AH157" s="77" t="s">
        <v>1045</v>
      </c>
      <c r="AI157" s="430" t="s">
        <v>2406</v>
      </c>
    </row>
    <row r="158" spans="1:35" x14ac:dyDescent="0.25">
      <c r="A158" s="76">
        <f>IF('Basic Calculator'!$AE$17&lt;&gt;"",IF(VLOOKUP('Basic Calculator'!$AE$17,'Basic Calculator'!$AG$18:$AI$75,3,FALSE)=D158,1,0),0)</f>
        <v>0</v>
      </c>
      <c r="B158" s="405">
        <f>IF('Basic Calculator'!$AE$18&lt;&gt;"",IF('Basic Calculator'!$AE$18=E158,1,0),0)</f>
        <v>0</v>
      </c>
      <c r="C158" s="81">
        <f t="shared" si="2"/>
        <v>0</v>
      </c>
      <c r="D158" s="425" t="s">
        <v>811</v>
      </c>
      <c r="E158" s="425">
        <v>6</v>
      </c>
      <c r="F158" s="309">
        <v>57459</v>
      </c>
      <c r="G158" s="78" t="s">
        <v>360</v>
      </c>
      <c r="H158" s="307" t="s">
        <v>1704</v>
      </c>
      <c r="I158" s="414">
        <v>59101</v>
      </c>
      <c r="J158" s="77" t="s">
        <v>1729</v>
      </c>
      <c r="K158" s="430" t="s">
        <v>1723</v>
      </c>
      <c r="L158" s="414">
        <v>60742</v>
      </c>
      <c r="M158" s="77" t="s">
        <v>278</v>
      </c>
      <c r="N158" s="311" t="s">
        <v>279</v>
      </c>
      <c r="O158" s="414">
        <v>62384</v>
      </c>
      <c r="P158" s="77" t="s">
        <v>3295</v>
      </c>
      <c r="Q158" s="430" t="s">
        <v>2781</v>
      </c>
      <c r="R158" s="414">
        <v>64026</v>
      </c>
      <c r="S158" s="77" t="s">
        <v>599</v>
      </c>
      <c r="T158" s="311" t="s">
        <v>3326</v>
      </c>
      <c r="U158" s="414">
        <v>65668</v>
      </c>
      <c r="V158" s="77" t="s">
        <v>1868</v>
      </c>
      <c r="W158" s="430" t="s">
        <v>3037</v>
      </c>
      <c r="X158" s="414">
        <v>67310</v>
      </c>
      <c r="Y158" s="77" t="s">
        <v>2001</v>
      </c>
      <c r="Z158" s="311" t="s">
        <v>2961</v>
      </c>
      <c r="AA158" s="414">
        <v>68952</v>
      </c>
      <c r="AB158" s="77" t="s">
        <v>2147</v>
      </c>
      <c r="AC158" s="430" t="s">
        <v>2754</v>
      </c>
      <c r="AD158" s="414">
        <v>70594</v>
      </c>
      <c r="AE158" s="77" t="s">
        <v>1300</v>
      </c>
      <c r="AF158" s="430" t="s">
        <v>3076</v>
      </c>
      <c r="AG158" s="414">
        <v>72235</v>
      </c>
      <c r="AH158" s="77" t="s">
        <v>1009</v>
      </c>
      <c r="AI158" s="430" t="s">
        <v>3840</v>
      </c>
    </row>
    <row r="159" spans="1:35" x14ac:dyDescent="0.25">
      <c r="A159" s="76">
        <f>IF('Basic Calculator'!$AE$17&lt;&gt;"",IF(VLOOKUP('Basic Calculator'!$AE$17,'Basic Calculator'!$AG$18:$AI$75,3,FALSE)=D159,1,0),0)</f>
        <v>0</v>
      </c>
      <c r="B159" s="405">
        <f>IF('Basic Calculator'!$AE$18&lt;&gt;"",IF('Basic Calculator'!$AE$18=E159,1,0),0)</f>
        <v>0</v>
      </c>
      <c r="C159" s="81">
        <f t="shared" si="2"/>
        <v>0</v>
      </c>
      <c r="D159" s="425" t="s">
        <v>811</v>
      </c>
      <c r="E159" s="425">
        <v>7</v>
      </c>
      <c r="F159" s="309">
        <v>62026</v>
      </c>
      <c r="G159" s="78" t="s">
        <v>493</v>
      </c>
      <c r="H159" s="307" t="s">
        <v>2904</v>
      </c>
      <c r="I159" s="414">
        <v>63850</v>
      </c>
      <c r="J159" s="77" t="s">
        <v>2165</v>
      </c>
      <c r="K159" s="430" t="s">
        <v>3306</v>
      </c>
      <c r="L159" s="414">
        <v>65674</v>
      </c>
      <c r="M159" s="77" t="s">
        <v>1868</v>
      </c>
      <c r="N159" s="311" t="s">
        <v>3037</v>
      </c>
      <c r="O159" s="414">
        <v>67499</v>
      </c>
      <c r="P159" s="77" t="s">
        <v>922</v>
      </c>
      <c r="Q159" s="430" t="s">
        <v>2210</v>
      </c>
      <c r="R159" s="414">
        <v>69323</v>
      </c>
      <c r="S159" s="77" t="s">
        <v>2246</v>
      </c>
      <c r="T159" s="311" t="s">
        <v>2813</v>
      </c>
      <c r="U159" s="414">
        <v>71148</v>
      </c>
      <c r="V159" s="77" t="s">
        <v>4418</v>
      </c>
      <c r="W159" s="430" t="s">
        <v>4419</v>
      </c>
      <c r="X159" s="414">
        <v>72972</v>
      </c>
      <c r="Y159" s="77" t="s">
        <v>677</v>
      </c>
      <c r="Z159" s="311" t="s">
        <v>4420</v>
      </c>
      <c r="AA159" s="414">
        <v>74797</v>
      </c>
      <c r="AB159" s="77" t="s">
        <v>1591</v>
      </c>
      <c r="AC159" s="430" t="s">
        <v>2287</v>
      </c>
      <c r="AD159" s="414">
        <v>76621</v>
      </c>
      <c r="AE159" s="77" t="s">
        <v>3518</v>
      </c>
      <c r="AF159" s="430" t="s">
        <v>4421</v>
      </c>
      <c r="AG159" s="414">
        <v>78446</v>
      </c>
      <c r="AH159" s="77" t="s">
        <v>373</v>
      </c>
      <c r="AI159" s="430" t="s">
        <v>4421</v>
      </c>
    </row>
    <row r="160" spans="1:35" x14ac:dyDescent="0.25">
      <c r="A160" s="76">
        <f>IF('Basic Calculator'!$AE$17&lt;&gt;"",IF(VLOOKUP('Basic Calculator'!$AE$17,'Basic Calculator'!$AG$18:$AI$75,3,FALSE)=D160,1,0),0)</f>
        <v>0</v>
      </c>
      <c r="B160" s="405">
        <f>IF('Basic Calculator'!$AE$18&lt;&gt;"",IF('Basic Calculator'!$AE$18=E160,1,0),0)</f>
        <v>0</v>
      </c>
      <c r="C160" s="81">
        <f t="shared" si="2"/>
        <v>0</v>
      </c>
      <c r="D160" s="425" t="s">
        <v>811</v>
      </c>
      <c r="E160" s="425">
        <v>8</v>
      </c>
      <c r="F160" s="309">
        <v>64648</v>
      </c>
      <c r="G160" s="78" t="s">
        <v>440</v>
      </c>
      <c r="H160" s="307" t="s">
        <v>3051</v>
      </c>
      <c r="I160" s="414">
        <v>66668</v>
      </c>
      <c r="J160" s="77" t="s">
        <v>453</v>
      </c>
      <c r="K160" s="430" t="s">
        <v>2726</v>
      </c>
      <c r="L160" s="414">
        <v>68688</v>
      </c>
      <c r="M160" s="77" t="s">
        <v>2065</v>
      </c>
      <c r="N160" s="311" t="s">
        <v>3445</v>
      </c>
      <c r="O160" s="414">
        <v>70708</v>
      </c>
      <c r="P160" s="77" t="s">
        <v>3458</v>
      </c>
      <c r="Q160" s="430" t="s">
        <v>3823</v>
      </c>
      <c r="R160" s="414">
        <v>72728</v>
      </c>
      <c r="S160" s="77" t="s">
        <v>446</v>
      </c>
      <c r="T160" s="311" t="s">
        <v>3710</v>
      </c>
      <c r="U160" s="414">
        <v>74748</v>
      </c>
      <c r="V160" s="77" t="s">
        <v>288</v>
      </c>
      <c r="W160" s="430" t="s">
        <v>4422</v>
      </c>
      <c r="X160" s="414">
        <v>76768</v>
      </c>
      <c r="Y160" s="77" t="s">
        <v>1018</v>
      </c>
      <c r="Z160" s="311" t="s">
        <v>4421</v>
      </c>
      <c r="AA160" s="414">
        <v>78789</v>
      </c>
      <c r="AB160" s="77" t="s">
        <v>2096</v>
      </c>
      <c r="AC160" s="430" t="s">
        <v>4421</v>
      </c>
      <c r="AD160" s="414">
        <v>80809</v>
      </c>
      <c r="AE160" s="77" t="s">
        <v>2845</v>
      </c>
      <c r="AF160" s="430" t="s">
        <v>4421</v>
      </c>
      <c r="AG160" s="414">
        <v>82829</v>
      </c>
      <c r="AH160" s="77" t="s">
        <v>687</v>
      </c>
      <c r="AI160" s="430" t="s">
        <v>4421</v>
      </c>
    </row>
    <row r="161" spans="1:35" x14ac:dyDescent="0.25">
      <c r="A161" s="76">
        <f>IF('Basic Calculator'!$AE$17&lt;&gt;"",IF(VLOOKUP('Basic Calculator'!$AE$17,'Basic Calculator'!$AG$18:$AI$75,3,FALSE)=D161,1,0),0)</f>
        <v>0</v>
      </c>
      <c r="B161" s="405">
        <f>IF('Basic Calculator'!$AE$18&lt;&gt;"",IF('Basic Calculator'!$AE$18=E161,1,0),0)</f>
        <v>0</v>
      </c>
      <c r="C161" s="81">
        <f t="shared" si="2"/>
        <v>0</v>
      </c>
      <c r="D161" s="425" t="s">
        <v>811</v>
      </c>
      <c r="E161" s="425">
        <v>9</v>
      </c>
      <c r="F161" s="309">
        <v>69173</v>
      </c>
      <c r="G161" s="78" t="s">
        <v>290</v>
      </c>
      <c r="H161" s="307" t="s">
        <v>2220</v>
      </c>
      <c r="I161" s="414">
        <v>71405</v>
      </c>
      <c r="J161" s="77" t="s">
        <v>2873</v>
      </c>
      <c r="K161" s="430" t="s">
        <v>3331</v>
      </c>
      <c r="L161" s="414">
        <v>73636</v>
      </c>
      <c r="M161" s="77" t="s">
        <v>1747</v>
      </c>
      <c r="N161" s="311" t="s">
        <v>3833</v>
      </c>
      <c r="O161" s="414">
        <v>75867</v>
      </c>
      <c r="P161" s="77" t="s">
        <v>642</v>
      </c>
      <c r="Q161" s="430" t="s">
        <v>3618</v>
      </c>
      <c r="R161" s="414">
        <v>78099</v>
      </c>
      <c r="S161" s="77" t="s">
        <v>4423</v>
      </c>
      <c r="T161" s="311" t="s">
        <v>4421</v>
      </c>
      <c r="U161" s="414">
        <v>80330</v>
      </c>
      <c r="V161" s="77" t="s">
        <v>2825</v>
      </c>
      <c r="W161" s="430" t="s">
        <v>4421</v>
      </c>
      <c r="X161" s="414">
        <v>82561</v>
      </c>
      <c r="Y161" s="77" t="s">
        <v>808</v>
      </c>
      <c r="Z161" s="311" t="s">
        <v>4421</v>
      </c>
      <c r="AA161" s="414">
        <v>84793</v>
      </c>
      <c r="AB161" s="77" t="s">
        <v>4424</v>
      </c>
      <c r="AC161" s="430" t="s">
        <v>4421</v>
      </c>
      <c r="AD161" s="414">
        <v>87024</v>
      </c>
      <c r="AE161" s="77" t="s">
        <v>1748</v>
      </c>
      <c r="AF161" s="430" t="s">
        <v>4421</v>
      </c>
      <c r="AG161" s="414">
        <v>89255</v>
      </c>
      <c r="AH161" s="77" t="s">
        <v>1850</v>
      </c>
      <c r="AI161" s="430" t="s">
        <v>4421</v>
      </c>
    </row>
    <row r="162" spans="1:35" x14ac:dyDescent="0.25">
      <c r="A162" s="76">
        <f>IF('Basic Calculator'!$AE$17&lt;&gt;"",IF(VLOOKUP('Basic Calculator'!$AE$17,'Basic Calculator'!$AG$18:$AI$75,3,FALSE)=D162,1,0),0)</f>
        <v>0</v>
      </c>
      <c r="B162" s="405">
        <f>IF('Basic Calculator'!$AE$18&lt;&gt;"",IF('Basic Calculator'!$AE$18=E162,1,0),0)</f>
        <v>0</v>
      </c>
      <c r="C162" s="81">
        <f t="shared" si="2"/>
        <v>0</v>
      </c>
      <c r="D162" s="425" t="s">
        <v>811</v>
      </c>
      <c r="E162" s="425">
        <v>10</v>
      </c>
      <c r="F162" s="309">
        <v>76175</v>
      </c>
      <c r="G162" s="78" t="s">
        <v>356</v>
      </c>
      <c r="H162" s="307" t="s">
        <v>4421</v>
      </c>
      <c r="I162" s="414">
        <v>78632</v>
      </c>
      <c r="J162" s="77" t="s">
        <v>1019</v>
      </c>
      <c r="K162" s="430" t="s">
        <v>4421</v>
      </c>
      <c r="L162" s="414">
        <v>81089</v>
      </c>
      <c r="M162" s="77" t="s">
        <v>692</v>
      </c>
      <c r="N162" s="311" t="s">
        <v>4421</v>
      </c>
      <c r="O162" s="414">
        <v>83546</v>
      </c>
      <c r="P162" s="77" t="s">
        <v>4081</v>
      </c>
      <c r="Q162" s="430" t="s">
        <v>4421</v>
      </c>
      <c r="R162" s="414">
        <v>86003</v>
      </c>
      <c r="S162" s="77" t="s">
        <v>2025</v>
      </c>
      <c r="T162" s="311" t="s">
        <v>4421</v>
      </c>
      <c r="U162" s="414">
        <v>88460</v>
      </c>
      <c r="V162" s="77" t="s">
        <v>703</v>
      </c>
      <c r="W162" s="430" t="s">
        <v>4421</v>
      </c>
      <c r="X162" s="414">
        <v>90917</v>
      </c>
      <c r="Y162" s="77" t="s">
        <v>2093</v>
      </c>
      <c r="Z162" s="311" t="s">
        <v>4421</v>
      </c>
      <c r="AA162" s="414">
        <v>93374</v>
      </c>
      <c r="AB162" s="77" t="s">
        <v>2743</v>
      </c>
      <c r="AC162" s="430" t="s">
        <v>4421</v>
      </c>
      <c r="AD162" s="414">
        <v>95830</v>
      </c>
      <c r="AE162" s="77" t="s">
        <v>2588</v>
      </c>
      <c r="AF162" s="430" t="s">
        <v>4421</v>
      </c>
      <c r="AG162" s="414">
        <v>98287</v>
      </c>
      <c r="AH162" s="77" t="s">
        <v>2693</v>
      </c>
      <c r="AI162" s="430" t="s">
        <v>4421</v>
      </c>
    </row>
    <row r="163" spans="1:35" x14ac:dyDescent="0.25">
      <c r="A163" s="76">
        <f>IF('Basic Calculator'!$AE$17&lt;&gt;"",IF(VLOOKUP('Basic Calculator'!$AE$17,'Basic Calculator'!$AG$18:$AI$75,3,FALSE)=D163,1,0),0)</f>
        <v>0</v>
      </c>
      <c r="B163" s="405">
        <f>IF('Basic Calculator'!$AE$18&lt;&gt;"",IF('Basic Calculator'!$AE$18=E163,1,0),0)</f>
        <v>0</v>
      </c>
      <c r="C163" s="81">
        <f t="shared" si="2"/>
        <v>0</v>
      </c>
      <c r="D163" s="425" t="s">
        <v>811</v>
      </c>
      <c r="E163" s="425">
        <v>11</v>
      </c>
      <c r="F163" s="309">
        <v>80994</v>
      </c>
      <c r="G163" s="78" t="s">
        <v>562</v>
      </c>
      <c r="H163" s="307" t="s">
        <v>4421</v>
      </c>
      <c r="I163" s="414">
        <v>83693</v>
      </c>
      <c r="J163" s="77" t="s">
        <v>2857</v>
      </c>
      <c r="K163" s="430" t="s">
        <v>4421</v>
      </c>
      <c r="L163" s="414">
        <v>86393</v>
      </c>
      <c r="M163" s="77" t="s">
        <v>1950</v>
      </c>
      <c r="N163" s="311" t="s">
        <v>4421</v>
      </c>
      <c r="O163" s="414">
        <v>89092</v>
      </c>
      <c r="P163" s="77" t="s">
        <v>1652</v>
      </c>
      <c r="Q163" s="430" t="s">
        <v>4421</v>
      </c>
      <c r="R163" s="414">
        <v>91792</v>
      </c>
      <c r="S163" s="77" t="s">
        <v>1785</v>
      </c>
      <c r="T163" s="311" t="s">
        <v>4421</v>
      </c>
      <c r="U163" s="414">
        <v>94491</v>
      </c>
      <c r="V163" s="77" t="s">
        <v>4333</v>
      </c>
      <c r="W163" s="430" t="s">
        <v>4421</v>
      </c>
      <c r="X163" s="414">
        <v>97191</v>
      </c>
      <c r="Y163" s="77" t="s">
        <v>4425</v>
      </c>
      <c r="Z163" s="311" t="s">
        <v>4421</v>
      </c>
      <c r="AA163" s="414">
        <v>99890</v>
      </c>
      <c r="AB163" s="77" t="s">
        <v>4354</v>
      </c>
      <c r="AC163" s="430" t="s">
        <v>4421</v>
      </c>
      <c r="AD163" s="414">
        <v>102590</v>
      </c>
      <c r="AE163" s="77" t="s">
        <v>2877</v>
      </c>
      <c r="AF163" s="430" t="s">
        <v>4421</v>
      </c>
      <c r="AG163" s="414">
        <v>105289</v>
      </c>
      <c r="AH163" s="77" t="s">
        <v>3440</v>
      </c>
      <c r="AI163" s="430" t="s">
        <v>4421</v>
      </c>
    </row>
    <row r="164" spans="1:35" x14ac:dyDescent="0.25">
      <c r="A164" s="76">
        <f>IF('Basic Calculator'!$AE$17&lt;&gt;"",IF(VLOOKUP('Basic Calculator'!$AE$17,'Basic Calculator'!$AG$18:$AI$75,3,FALSE)=D164,1,0),0)</f>
        <v>0</v>
      </c>
      <c r="B164" s="405">
        <f>IF('Basic Calculator'!$AE$18&lt;&gt;"",IF('Basic Calculator'!$AE$18=E164,1,0),0)</f>
        <v>0</v>
      </c>
      <c r="C164" s="81">
        <f t="shared" si="2"/>
        <v>0</v>
      </c>
      <c r="D164" s="425" t="s">
        <v>811</v>
      </c>
      <c r="E164" s="425">
        <v>12</v>
      </c>
      <c r="F164" s="309">
        <v>97079</v>
      </c>
      <c r="G164" s="78" t="s">
        <v>2163</v>
      </c>
      <c r="H164" s="307" t="s">
        <v>4421</v>
      </c>
      <c r="I164" s="414">
        <v>100314</v>
      </c>
      <c r="J164" s="77" t="s">
        <v>4426</v>
      </c>
      <c r="K164" s="430" t="s">
        <v>4421</v>
      </c>
      <c r="L164" s="414">
        <v>103549</v>
      </c>
      <c r="M164" s="77" t="s">
        <v>3683</v>
      </c>
      <c r="N164" s="311" t="s">
        <v>4421</v>
      </c>
      <c r="O164" s="414">
        <v>106785</v>
      </c>
      <c r="P164" s="77" t="s">
        <v>3794</v>
      </c>
      <c r="Q164" s="430" t="s">
        <v>4421</v>
      </c>
      <c r="R164" s="414">
        <v>110020</v>
      </c>
      <c r="S164" s="77" t="s">
        <v>3537</v>
      </c>
      <c r="T164" s="311" t="s">
        <v>4421</v>
      </c>
      <c r="U164" s="414">
        <v>113256</v>
      </c>
      <c r="V164" s="77" t="s">
        <v>3757</v>
      </c>
      <c r="W164" s="430" t="s">
        <v>4421</v>
      </c>
      <c r="X164" s="414">
        <v>116491</v>
      </c>
      <c r="Y164" s="77" t="s">
        <v>4427</v>
      </c>
      <c r="Z164" s="311" t="s">
        <v>4427</v>
      </c>
      <c r="AA164" s="414">
        <v>119727</v>
      </c>
      <c r="AB164" s="77" t="s">
        <v>2839</v>
      </c>
      <c r="AC164" s="430" t="s">
        <v>2839</v>
      </c>
      <c r="AD164" s="414">
        <v>122962</v>
      </c>
      <c r="AE164" s="77" t="s">
        <v>3643</v>
      </c>
      <c r="AF164" s="430" t="s">
        <v>3643</v>
      </c>
      <c r="AG164" s="414">
        <v>126198</v>
      </c>
      <c r="AH164" s="77" t="s">
        <v>4428</v>
      </c>
      <c r="AI164" s="430" t="s">
        <v>4428</v>
      </c>
    </row>
    <row r="165" spans="1:35" x14ac:dyDescent="0.25">
      <c r="A165" s="76">
        <f>IF('Basic Calculator'!$AE$17&lt;&gt;"",IF(VLOOKUP('Basic Calculator'!$AE$17,'Basic Calculator'!$AG$18:$AI$75,3,FALSE)=D165,1,0),0)</f>
        <v>0</v>
      </c>
      <c r="B165" s="405">
        <f>IF('Basic Calculator'!$AE$18&lt;&gt;"",IF('Basic Calculator'!$AE$18=E165,1,0),0)</f>
        <v>0</v>
      </c>
      <c r="C165" s="81">
        <f t="shared" si="2"/>
        <v>0</v>
      </c>
      <c r="D165" s="425" t="s">
        <v>811</v>
      </c>
      <c r="E165" s="425">
        <v>13</v>
      </c>
      <c r="F165" s="309">
        <v>115439</v>
      </c>
      <c r="G165" s="78" t="s">
        <v>4429</v>
      </c>
      <c r="H165" s="307" t="s">
        <v>4429</v>
      </c>
      <c r="I165" s="414">
        <v>119287</v>
      </c>
      <c r="J165" s="77" t="s">
        <v>3263</v>
      </c>
      <c r="K165" s="430" t="s">
        <v>3263</v>
      </c>
      <c r="L165" s="414">
        <v>123136</v>
      </c>
      <c r="M165" s="77" t="s">
        <v>3982</v>
      </c>
      <c r="N165" s="311" t="s">
        <v>3982</v>
      </c>
      <c r="O165" s="414">
        <v>126984</v>
      </c>
      <c r="P165" s="77" t="s">
        <v>3494</v>
      </c>
      <c r="Q165" s="430" t="s">
        <v>3494</v>
      </c>
      <c r="R165" s="414">
        <v>130833</v>
      </c>
      <c r="S165" s="77" t="s">
        <v>4430</v>
      </c>
      <c r="T165" s="311" t="s">
        <v>4430</v>
      </c>
      <c r="U165" s="414">
        <v>134681</v>
      </c>
      <c r="V165" s="77" t="s">
        <v>3365</v>
      </c>
      <c r="W165" s="430" t="s">
        <v>3365</v>
      </c>
      <c r="X165" s="414">
        <v>138529</v>
      </c>
      <c r="Y165" s="77" t="s">
        <v>4431</v>
      </c>
      <c r="Z165" s="311" t="s">
        <v>4431</v>
      </c>
      <c r="AA165" s="414">
        <v>142378</v>
      </c>
      <c r="AB165" s="77" t="s">
        <v>3894</v>
      </c>
      <c r="AC165" s="430" t="s">
        <v>3894</v>
      </c>
      <c r="AD165" s="414">
        <v>146226</v>
      </c>
      <c r="AE165" s="77" t="s">
        <v>3042</v>
      </c>
      <c r="AF165" s="430" t="s">
        <v>3042</v>
      </c>
      <c r="AG165" s="414">
        <v>150075</v>
      </c>
      <c r="AH165" s="77" t="s">
        <v>3797</v>
      </c>
      <c r="AI165" s="430" t="s">
        <v>3797</v>
      </c>
    </row>
    <row r="166" spans="1:35" x14ac:dyDescent="0.25">
      <c r="A166" s="76">
        <f>IF('Basic Calculator'!$AE$17&lt;&gt;"",IF(VLOOKUP('Basic Calculator'!$AE$17,'Basic Calculator'!$AG$18:$AI$75,3,FALSE)=D166,1,0),0)</f>
        <v>0</v>
      </c>
      <c r="B166" s="405">
        <f>IF('Basic Calculator'!$AE$18&lt;&gt;"",IF('Basic Calculator'!$AE$18=E166,1,0),0)</f>
        <v>0</v>
      </c>
      <c r="C166" s="81">
        <f t="shared" si="2"/>
        <v>0</v>
      </c>
      <c r="D166" s="425" t="s">
        <v>811</v>
      </c>
      <c r="E166" s="425">
        <v>14</v>
      </c>
      <c r="F166" s="309">
        <v>136414</v>
      </c>
      <c r="G166" s="78" t="s">
        <v>4432</v>
      </c>
      <c r="H166" s="307" t="s">
        <v>4432</v>
      </c>
      <c r="I166" s="414">
        <v>140961</v>
      </c>
      <c r="J166" s="77" t="s">
        <v>3385</v>
      </c>
      <c r="K166" s="430" t="s">
        <v>3385</v>
      </c>
      <c r="L166" s="414">
        <v>145509</v>
      </c>
      <c r="M166" s="77" t="s">
        <v>3386</v>
      </c>
      <c r="N166" s="311" t="s">
        <v>3386</v>
      </c>
      <c r="O166" s="414">
        <v>150056</v>
      </c>
      <c r="P166" s="77" t="s">
        <v>4433</v>
      </c>
      <c r="Q166" s="430" t="s">
        <v>4433</v>
      </c>
      <c r="R166" s="414">
        <v>154604</v>
      </c>
      <c r="S166" s="77" t="s">
        <v>4434</v>
      </c>
      <c r="T166" s="311" t="s">
        <v>4434</v>
      </c>
      <c r="U166" s="414">
        <v>159151</v>
      </c>
      <c r="V166" s="77" t="s">
        <v>4435</v>
      </c>
      <c r="W166" s="430" t="s">
        <v>4435</v>
      </c>
      <c r="X166" s="414">
        <v>163698</v>
      </c>
      <c r="Y166" s="77" t="s">
        <v>3269</v>
      </c>
      <c r="Z166" s="311" t="s">
        <v>3269</v>
      </c>
      <c r="AA166" s="414">
        <v>168246</v>
      </c>
      <c r="AB166" s="77" t="s">
        <v>4436</v>
      </c>
      <c r="AC166" s="430" t="s">
        <v>4436</v>
      </c>
      <c r="AD166" s="414">
        <v>172793</v>
      </c>
      <c r="AE166" s="77" t="s">
        <v>4437</v>
      </c>
      <c r="AF166" s="430" t="s">
        <v>4437</v>
      </c>
      <c r="AG166" s="414">
        <v>177341</v>
      </c>
      <c r="AH166" s="77" t="s">
        <v>4438</v>
      </c>
      <c r="AI166" s="430" t="s">
        <v>4438</v>
      </c>
    </row>
    <row r="167" spans="1:35" ht="15.75" thickBot="1" x14ac:dyDescent="0.3">
      <c r="A167" s="419">
        <f>IF('Basic Calculator'!$AE$17&lt;&gt;"",IF(VLOOKUP('Basic Calculator'!$AE$17,'Basic Calculator'!$AG$18:$AI$75,3,FALSE)=D167,1,0),0)</f>
        <v>0</v>
      </c>
      <c r="B167" s="420">
        <f>IF('Basic Calculator'!$AE$18&lt;&gt;"",IF('Basic Calculator'!$AE$18=E167,1,0),0)</f>
        <v>0</v>
      </c>
      <c r="C167" s="422">
        <f t="shared" si="2"/>
        <v>0</v>
      </c>
      <c r="D167" s="426" t="s">
        <v>811</v>
      </c>
      <c r="E167" s="426">
        <v>15</v>
      </c>
      <c r="F167" s="423">
        <v>160458</v>
      </c>
      <c r="G167" s="416" t="s">
        <v>4439</v>
      </c>
      <c r="H167" s="428" t="s">
        <v>4439</v>
      </c>
      <c r="I167" s="415">
        <v>165806</v>
      </c>
      <c r="J167" s="431" t="s">
        <v>4440</v>
      </c>
      <c r="K167" s="432" t="s">
        <v>4440</v>
      </c>
      <c r="L167" s="415">
        <v>171154</v>
      </c>
      <c r="M167" s="431" t="s">
        <v>3989</v>
      </c>
      <c r="N167" s="433" t="s">
        <v>3989</v>
      </c>
      <c r="O167" s="415">
        <v>176502</v>
      </c>
      <c r="P167" s="431" t="s">
        <v>4441</v>
      </c>
      <c r="Q167" s="432" t="s">
        <v>4441</v>
      </c>
      <c r="R167" s="415">
        <v>181850</v>
      </c>
      <c r="S167" s="431" t="s">
        <v>4442</v>
      </c>
      <c r="T167" s="433" t="s">
        <v>4442</v>
      </c>
      <c r="U167" s="415">
        <v>187198</v>
      </c>
      <c r="V167" s="431" t="s">
        <v>4443</v>
      </c>
      <c r="W167" s="432" t="s">
        <v>4443</v>
      </c>
      <c r="X167" s="415">
        <v>191900</v>
      </c>
      <c r="Y167" s="431" t="s">
        <v>4104</v>
      </c>
      <c r="Z167" s="433" t="s">
        <v>4104</v>
      </c>
      <c r="AA167" s="415">
        <v>191900</v>
      </c>
      <c r="AB167" s="431" t="s">
        <v>4104</v>
      </c>
      <c r="AC167" s="432" t="s">
        <v>4104</v>
      </c>
      <c r="AD167" s="415">
        <v>191900</v>
      </c>
      <c r="AE167" s="431" t="s">
        <v>4104</v>
      </c>
      <c r="AF167" s="432" t="s">
        <v>4104</v>
      </c>
      <c r="AG167" s="415">
        <v>191900</v>
      </c>
      <c r="AH167" s="431" t="s">
        <v>4104</v>
      </c>
      <c r="AI167" s="432" t="s">
        <v>4104</v>
      </c>
    </row>
    <row r="168" spans="1:35" x14ac:dyDescent="0.25">
      <c r="A168" s="82">
        <f>IF('Basic Calculator'!$AE$17&lt;&gt;"",IF(VLOOKUP('Basic Calculator'!$AE$17,'Basic Calculator'!$AG$18:$AI$75,3,FALSE)=D168,1,0),0)</f>
        <v>0</v>
      </c>
      <c r="B168" s="407">
        <f>IF('Basic Calculator'!$AE$18&lt;&gt;"",IF('Basic Calculator'!$AE$18=E168,1,0),0)</f>
        <v>0</v>
      </c>
      <c r="C168" s="83">
        <f t="shared" si="2"/>
        <v>0</v>
      </c>
      <c r="D168" s="434" t="s">
        <v>905</v>
      </c>
      <c r="E168" s="434">
        <v>1</v>
      </c>
      <c r="F168" s="308">
        <v>26755</v>
      </c>
      <c r="G168" s="84" t="s">
        <v>515</v>
      </c>
      <c r="H168" s="400" t="s">
        <v>516</v>
      </c>
      <c r="I168" s="413">
        <v>27653</v>
      </c>
      <c r="J168" s="85" t="s">
        <v>1755</v>
      </c>
      <c r="K168" s="429" t="s">
        <v>746</v>
      </c>
      <c r="L168" s="413">
        <v>28541</v>
      </c>
      <c r="M168" s="85" t="s">
        <v>3270</v>
      </c>
      <c r="N168" s="310" t="s">
        <v>1212</v>
      </c>
      <c r="O168" s="413">
        <v>29428</v>
      </c>
      <c r="P168" s="85" t="s">
        <v>1557</v>
      </c>
      <c r="Q168" s="429" t="s">
        <v>1203</v>
      </c>
      <c r="R168" s="413">
        <v>30315</v>
      </c>
      <c r="S168" s="85" t="s">
        <v>2412</v>
      </c>
      <c r="T168" s="310" t="s">
        <v>1522</v>
      </c>
      <c r="U168" s="413">
        <v>30835</v>
      </c>
      <c r="V168" s="85" t="s">
        <v>187</v>
      </c>
      <c r="W168" s="429" t="s">
        <v>188</v>
      </c>
      <c r="X168" s="413">
        <v>31716</v>
      </c>
      <c r="Y168" s="85" t="s">
        <v>2580</v>
      </c>
      <c r="Z168" s="310" t="s">
        <v>824</v>
      </c>
      <c r="AA168" s="413">
        <v>32603</v>
      </c>
      <c r="AB168" s="85" t="s">
        <v>2578</v>
      </c>
      <c r="AC168" s="429" t="s">
        <v>2579</v>
      </c>
      <c r="AD168" s="413">
        <v>32638</v>
      </c>
      <c r="AE168" s="85" t="s">
        <v>2591</v>
      </c>
      <c r="AF168" s="429" t="s">
        <v>2369</v>
      </c>
      <c r="AG168" s="413">
        <v>33467</v>
      </c>
      <c r="AH168" s="85" t="s">
        <v>1133</v>
      </c>
      <c r="AI168" s="429" t="s">
        <v>1134</v>
      </c>
    </row>
    <row r="169" spans="1:35" x14ac:dyDescent="0.25">
      <c r="A169" s="76">
        <f>IF('Basic Calculator'!$AE$17&lt;&gt;"",IF(VLOOKUP('Basic Calculator'!$AE$17,'Basic Calculator'!$AG$18:$AI$75,3,FALSE)=D169,1,0),0)</f>
        <v>0</v>
      </c>
      <c r="B169" s="405">
        <f>IF('Basic Calculator'!$AE$18&lt;&gt;"",IF('Basic Calculator'!$AE$18=E169,1,0),0)</f>
        <v>0</v>
      </c>
      <c r="C169" s="81">
        <f t="shared" si="2"/>
        <v>0</v>
      </c>
      <c r="D169" s="425" t="s">
        <v>905</v>
      </c>
      <c r="E169" s="425">
        <v>2</v>
      </c>
      <c r="F169" s="309">
        <v>30084</v>
      </c>
      <c r="G169" s="78" t="s">
        <v>2658</v>
      </c>
      <c r="H169" s="307" t="s">
        <v>984</v>
      </c>
      <c r="I169" s="414">
        <v>30800</v>
      </c>
      <c r="J169" s="77" t="s">
        <v>2404</v>
      </c>
      <c r="K169" s="430" t="s">
        <v>1468</v>
      </c>
      <c r="L169" s="414">
        <v>31796</v>
      </c>
      <c r="M169" s="77" t="s">
        <v>2463</v>
      </c>
      <c r="N169" s="311" t="s">
        <v>557</v>
      </c>
      <c r="O169" s="414">
        <v>32638</v>
      </c>
      <c r="P169" s="77" t="s">
        <v>2591</v>
      </c>
      <c r="Q169" s="430" t="s">
        <v>2369</v>
      </c>
      <c r="R169" s="414">
        <v>33007</v>
      </c>
      <c r="S169" s="77" t="s">
        <v>3078</v>
      </c>
      <c r="T169" s="311" t="s">
        <v>228</v>
      </c>
      <c r="U169" s="414">
        <v>33978</v>
      </c>
      <c r="V169" s="77" t="s">
        <v>2052</v>
      </c>
      <c r="W169" s="430" t="s">
        <v>1282</v>
      </c>
      <c r="X169" s="414">
        <v>34949</v>
      </c>
      <c r="Y169" s="77" t="s">
        <v>2697</v>
      </c>
      <c r="Z169" s="311" t="s">
        <v>1199</v>
      </c>
      <c r="AA169" s="414">
        <v>35920</v>
      </c>
      <c r="AB169" s="77" t="s">
        <v>1524</v>
      </c>
      <c r="AC169" s="430" t="s">
        <v>244</v>
      </c>
      <c r="AD169" s="414">
        <v>36892</v>
      </c>
      <c r="AE169" s="77" t="s">
        <v>1431</v>
      </c>
      <c r="AF169" s="430" t="s">
        <v>1432</v>
      </c>
      <c r="AG169" s="414">
        <v>37863</v>
      </c>
      <c r="AH169" s="77" t="s">
        <v>1067</v>
      </c>
      <c r="AI169" s="430" t="s">
        <v>961</v>
      </c>
    </row>
    <row r="170" spans="1:35" x14ac:dyDescent="0.25">
      <c r="A170" s="76">
        <f>IF('Basic Calculator'!$AE$17&lt;&gt;"",IF(VLOOKUP('Basic Calculator'!$AE$17,'Basic Calculator'!$AG$18:$AI$75,3,FALSE)=D170,1,0),0)</f>
        <v>0</v>
      </c>
      <c r="B170" s="405">
        <f>IF('Basic Calculator'!$AE$18&lt;&gt;"",IF('Basic Calculator'!$AE$18=E170,1,0),0)</f>
        <v>0</v>
      </c>
      <c r="C170" s="81">
        <f t="shared" si="2"/>
        <v>0</v>
      </c>
      <c r="D170" s="425" t="s">
        <v>905</v>
      </c>
      <c r="E170" s="425">
        <v>3</v>
      </c>
      <c r="F170" s="309">
        <v>39390</v>
      </c>
      <c r="G170" s="78" t="s">
        <v>723</v>
      </c>
      <c r="H170" s="307" t="s">
        <v>888</v>
      </c>
      <c r="I170" s="414">
        <v>40484</v>
      </c>
      <c r="J170" s="77" t="s">
        <v>320</v>
      </c>
      <c r="K170" s="430" t="s">
        <v>278</v>
      </c>
      <c r="L170" s="414">
        <v>41578</v>
      </c>
      <c r="M170" s="77" t="s">
        <v>2029</v>
      </c>
      <c r="N170" s="311" t="s">
        <v>1778</v>
      </c>
      <c r="O170" s="414">
        <v>42672</v>
      </c>
      <c r="P170" s="77" t="s">
        <v>909</v>
      </c>
      <c r="Q170" s="430" t="s">
        <v>599</v>
      </c>
      <c r="R170" s="414">
        <v>43766</v>
      </c>
      <c r="S170" s="77" t="s">
        <v>1864</v>
      </c>
      <c r="T170" s="311" t="s">
        <v>1421</v>
      </c>
      <c r="U170" s="414">
        <v>44860</v>
      </c>
      <c r="V170" s="77" t="s">
        <v>1408</v>
      </c>
      <c r="W170" s="430" t="s">
        <v>1409</v>
      </c>
      <c r="X170" s="414">
        <v>45954</v>
      </c>
      <c r="Y170" s="77" t="s">
        <v>1357</v>
      </c>
      <c r="Z170" s="311" t="s">
        <v>1112</v>
      </c>
      <c r="AA170" s="414">
        <v>47048</v>
      </c>
      <c r="AB170" s="77" t="s">
        <v>1007</v>
      </c>
      <c r="AC170" s="430" t="s">
        <v>1008</v>
      </c>
      <c r="AD170" s="414">
        <v>48142</v>
      </c>
      <c r="AE170" s="77" t="s">
        <v>985</v>
      </c>
      <c r="AF170" s="430" t="s">
        <v>1009</v>
      </c>
      <c r="AG170" s="414">
        <v>49236</v>
      </c>
      <c r="AH170" s="77" t="s">
        <v>458</v>
      </c>
      <c r="AI170" s="430" t="s">
        <v>459</v>
      </c>
    </row>
    <row r="171" spans="1:35" x14ac:dyDescent="0.25">
      <c r="A171" s="76">
        <f>IF('Basic Calculator'!$AE$17&lt;&gt;"",IF(VLOOKUP('Basic Calculator'!$AE$17,'Basic Calculator'!$AG$18:$AI$75,3,FALSE)=D171,1,0),0)</f>
        <v>0</v>
      </c>
      <c r="B171" s="405">
        <f>IF('Basic Calculator'!$AE$18&lt;&gt;"",IF('Basic Calculator'!$AE$18=E171,1,0),0)</f>
        <v>0</v>
      </c>
      <c r="C171" s="81">
        <f t="shared" si="2"/>
        <v>0</v>
      </c>
      <c r="D171" s="425" t="s">
        <v>905</v>
      </c>
      <c r="E171" s="425">
        <v>4</v>
      </c>
      <c r="F171" s="309">
        <v>44215</v>
      </c>
      <c r="G171" s="78" t="s">
        <v>330</v>
      </c>
      <c r="H171" s="307" t="s">
        <v>331</v>
      </c>
      <c r="I171" s="414">
        <v>45443</v>
      </c>
      <c r="J171" s="77" t="s">
        <v>349</v>
      </c>
      <c r="K171" s="430" t="s">
        <v>350</v>
      </c>
      <c r="L171" s="414">
        <v>46671</v>
      </c>
      <c r="M171" s="77" t="s">
        <v>2413</v>
      </c>
      <c r="N171" s="311" t="s">
        <v>1821</v>
      </c>
      <c r="O171" s="414">
        <v>47898</v>
      </c>
      <c r="P171" s="77" t="s">
        <v>1410</v>
      </c>
      <c r="Q171" s="430" t="s">
        <v>1047</v>
      </c>
      <c r="R171" s="414">
        <v>49126</v>
      </c>
      <c r="S171" s="77" t="s">
        <v>1608</v>
      </c>
      <c r="T171" s="311" t="s">
        <v>1715</v>
      </c>
      <c r="U171" s="414">
        <v>50354</v>
      </c>
      <c r="V171" s="77" t="s">
        <v>4444</v>
      </c>
      <c r="W171" s="430" t="s">
        <v>1499</v>
      </c>
      <c r="X171" s="414">
        <v>51582</v>
      </c>
      <c r="Y171" s="77" t="s">
        <v>1096</v>
      </c>
      <c r="Z171" s="311" t="s">
        <v>1097</v>
      </c>
      <c r="AA171" s="414">
        <v>52810</v>
      </c>
      <c r="AB171" s="77" t="s">
        <v>2722</v>
      </c>
      <c r="AC171" s="430" t="s">
        <v>602</v>
      </c>
      <c r="AD171" s="414">
        <v>54038</v>
      </c>
      <c r="AE171" s="77" t="s">
        <v>2668</v>
      </c>
      <c r="AF171" s="430" t="s">
        <v>251</v>
      </c>
      <c r="AG171" s="414">
        <v>55266</v>
      </c>
      <c r="AH171" s="77" t="s">
        <v>789</v>
      </c>
      <c r="AI171" s="430" t="s">
        <v>790</v>
      </c>
    </row>
    <row r="172" spans="1:35" x14ac:dyDescent="0.25">
      <c r="A172" s="76">
        <f>IF('Basic Calculator'!$AE$17&lt;&gt;"",IF(VLOOKUP('Basic Calculator'!$AE$17,'Basic Calculator'!$AG$18:$AI$75,3,FALSE)=D172,1,0),0)</f>
        <v>0</v>
      </c>
      <c r="B172" s="405">
        <f>IF('Basic Calculator'!$AE$18&lt;&gt;"",IF('Basic Calculator'!$AE$18=E172,1,0),0)</f>
        <v>0</v>
      </c>
      <c r="C172" s="81">
        <f t="shared" si="2"/>
        <v>0</v>
      </c>
      <c r="D172" s="425" t="s">
        <v>905</v>
      </c>
      <c r="E172" s="425">
        <v>5</v>
      </c>
      <c r="F172" s="309">
        <v>50843</v>
      </c>
      <c r="G172" s="78" t="s">
        <v>759</v>
      </c>
      <c r="H172" s="307" t="s">
        <v>760</v>
      </c>
      <c r="I172" s="414">
        <v>52217</v>
      </c>
      <c r="J172" s="77" t="s">
        <v>826</v>
      </c>
      <c r="K172" s="430" t="s">
        <v>1700</v>
      </c>
      <c r="L172" s="414">
        <v>53591</v>
      </c>
      <c r="M172" s="77" t="s">
        <v>787</v>
      </c>
      <c r="N172" s="311" t="s">
        <v>788</v>
      </c>
      <c r="O172" s="414">
        <v>54965</v>
      </c>
      <c r="P172" s="77" t="s">
        <v>612</v>
      </c>
      <c r="Q172" s="430" t="s">
        <v>1997</v>
      </c>
      <c r="R172" s="414">
        <v>56339</v>
      </c>
      <c r="S172" s="77" t="s">
        <v>427</v>
      </c>
      <c r="T172" s="311" t="s">
        <v>1281</v>
      </c>
      <c r="U172" s="414">
        <v>57713</v>
      </c>
      <c r="V172" s="77" t="s">
        <v>370</v>
      </c>
      <c r="W172" s="430" t="s">
        <v>1798</v>
      </c>
      <c r="X172" s="414">
        <v>59087</v>
      </c>
      <c r="Y172" s="77" t="s">
        <v>888</v>
      </c>
      <c r="Z172" s="311" t="s">
        <v>2275</v>
      </c>
      <c r="AA172" s="414">
        <v>60460</v>
      </c>
      <c r="AB172" s="77" t="s">
        <v>379</v>
      </c>
      <c r="AC172" s="430" t="s">
        <v>719</v>
      </c>
      <c r="AD172" s="414">
        <v>61834</v>
      </c>
      <c r="AE172" s="77" t="s">
        <v>1345</v>
      </c>
      <c r="AF172" s="430" t="s">
        <v>3000</v>
      </c>
      <c r="AG172" s="414">
        <v>63208</v>
      </c>
      <c r="AH172" s="77" t="s">
        <v>504</v>
      </c>
      <c r="AI172" s="430" t="s">
        <v>4445</v>
      </c>
    </row>
    <row r="173" spans="1:35" x14ac:dyDescent="0.25">
      <c r="A173" s="76">
        <f>IF('Basic Calculator'!$AE$17&lt;&gt;"",IF(VLOOKUP('Basic Calculator'!$AE$17,'Basic Calculator'!$AG$18:$AI$75,3,FALSE)=D173,1,0),0)</f>
        <v>0</v>
      </c>
      <c r="B173" s="405">
        <f>IF('Basic Calculator'!$AE$18&lt;&gt;"",IF('Basic Calculator'!$AE$18=E173,1,0),0)</f>
        <v>0</v>
      </c>
      <c r="C173" s="81">
        <f t="shared" si="2"/>
        <v>0</v>
      </c>
      <c r="D173" s="425" t="s">
        <v>905</v>
      </c>
      <c r="E173" s="425">
        <v>6</v>
      </c>
      <c r="F173" s="309">
        <v>53617</v>
      </c>
      <c r="G173" s="78" t="s">
        <v>942</v>
      </c>
      <c r="H173" s="307" t="s">
        <v>943</v>
      </c>
      <c r="I173" s="414">
        <v>55149</v>
      </c>
      <c r="J173" s="77" t="s">
        <v>529</v>
      </c>
      <c r="K173" s="430" t="s">
        <v>1374</v>
      </c>
      <c r="L173" s="414">
        <v>56681</v>
      </c>
      <c r="M173" s="77" t="s">
        <v>4446</v>
      </c>
      <c r="N173" s="311" t="s">
        <v>1545</v>
      </c>
      <c r="O173" s="414">
        <v>58213</v>
      </c>
      <c r="P173" s="77" t="s">
        <v>956</v>
      </c>
      <c r="Q173" s="430" t="s">
        <v>2848</v>
      </c>
      <c r="R173" s="414">
        <v>59745</v>
      </c>
      <c r="S173" s="77" t="s">
        <v>2644</v>
      </c>
      <c r="T173" s="311" t="s">
        <v>2645</v>
      </c>
      <c r="U173" s="414">
        <v>61277</v>
      </c>
      <c r="V173" s="77" t="s">
        <v>1179</v>
      </c>
      <c r="W173" s="430" t="s">
        <v>2282</v>
      </c>
      <c r="X173" s="414">
        <v>62809</v>
      </c>
      <c r="Y173" s="77" t="s">
        <v>2144</v>
      </c>
      <c r="Z173" s="311" t="s">
        <v>3178</v>
      </c>
      <c r="AA173" s="414">
        <v>64341</v>
      </c>
      <c r="AB173" s="77" t="s">
        <v>1654</v>
      </c>
      <c r="AC173" s="430" t="s">
        <v>2942</v>
      </c>
      <c r="AD173" s="414">
        <v>65873</v>
      </c>
      <c r="AE173" s="77" t="s">
        <v>1713</v>
      </c>
      <c r="AF173" s="430" t="s">
        <v>2254</v>
      </c>
      <c r="AG173" s="414">
        <v>67405</v>
      </c>
      <c r="AH173" s="77" t="s">
        <v>1013</v>
      </c>
      <c r="AI173" s="430" t="s">
        <v>3240</v>
      </c>
    </row>
    <row r="174" spans="1:35" x14ac:dyDescent="0.25">
      <c r="A174" s="76">
        <f>IF('Basic Calculator'!$AE$17&lt;&gt;"",IF(VLOOKUP('Basic Calculator'!$AE$17,'Basic Calculator'!$AG$18:$AI$75,3,FALSE)=D174,1,0),0)</f>
        <v>0</v>
      </c>
      <c r="B174" s="405">
        <f>IF('Basic Calculator'!$AE$18&lt;&gt;"",IF('Basic Calculator'!$AE$18=E174,1,0),0)</f>
        <v>0</v>
      </c>
      <c r="C174" s="81">
        <f t="shared" si="2"/>
        <v>0</v>
      </c>
      <c r="D174" s="425" t="s">
        <v>905</v>
      </c>
      <c r="E174" s="425">
        <v>7</v>
      </c>
      <c r="F174" s="309">
        <v>57878</v>
      </c>
      <c r="G174" s="78" t="s">
        <v>970</v>
      </c>
      <c r="H174" s="307" t="s">
        <v>957</v>
      </c>
      <c r="I174" s="414">
        <v>59581</v>
      </c>
      <c r="J174" s="77" t="s">
        <v>2176</v>
      </c>
      <c r="K174" s="430" t="s">
        <v>1428</v>
      </c>
      <c r="L174" s="414">
        <v>61283</v>
      </c>
      <c r="M174" s="77" t="s">
        <v>1179</v>
      </c>
      <c r="N174" s="311" t="s">
        <v>2282</v>
      </c>
      <c r="O174" s="414">
        <v>62986</v>
      </c>
      <c r="P174" s="77" t="s">
        <v>386</v>
      </c>
      <c r="Q174" s="430" t="s">
        <v>4083</v>
      </c>
      <c r="R174" s="414">
        <v>64688</v>
      </c>
      <c r="S174" s="77" t="s">
        <v>3312</v>
      </c>
      <c r="T174" s="311" t="s">
        <v>2709</v>
      </c>
      <c r="U174" s="414">
        <v>66390</v>
      </c>
      <c r="V174" s="77" t="s">
        <v>796</v>
      </c>
      <c r="W174" s="430" t="s">
        <v>2913</v>
      </c>
      <c r="X174" s="414">
        <v>68093</v>
      </c>
      <c r="Y174" s="77" t="s">
        <v>1436</v>
      </c>
      <c r="Z174" s="311" t="s">
        <v>3689</v>
      </c>
      <c r="AA174" s="414">
        <v>69795</v>
      </c>
      <c r="AB174" s="77" t="s">
        <v>1046</v>
      </c>
      <c r="AC174" s="430" t="s">
        <v>4447</v>
      </c>
      <c r="AD174" s="414">
        <v>71498</v>
      </c>
      <c r="AE174" s="77" t="s">
        <v>897</v>
      </c>
      <c r="AF174" s="430" t="s">
        <v>3145</v>
      </c>
      <c r="AG174" s="414">
        <v>73200</v>
      </c>
      <c r="AH174" s="77" t="s">
        <v>1445</v>
      </c>
      <c r="AI174" s="430" t="s">
        <v>3145</v>
      </c>
    </row>
    <row r="175" spans="1:35" x14ac:dyDescent="0.25">
      <c r="A175" s="76">
        <f>IF('Basic Calculator'!$AE$17&lt;&gt;"",IF(VLOOKUP('Basic Calculator'!$AE$17,'Basic Calculator'!$AG$18:$AI$75,3,FALSE)=D175,1,0),0)</f>
        <v>0</v>
      </c>
      <c r="B175" s="405">
        <f>IF('Basic Calculator'!$AE$18&lt;&gt;"",IF('Basic Calculator'!$AE$18=E175,1,0),0)</f>
        <v>0</v>
      </c>
      <c r="C175" s="81">
        <f t="shared" si="2"/>
        <v>0</v>
      </c>
      <c r="D175" s="425" t="s">
        <v>905</v>
      </c>
      <c r="E175" s="425">
        <v>8</v>
      </c>
      <c r="F175" s="309">
        <v>60325</v>
      </c>
      <c r="G175" s="78" t="s">
        <v>1105</v>
      </c>
      <c r="H175" s="307" t="s">
        <v>2497</v>
      </c>
      <c r="I175" s="414">
        <v>62210</v>
      </c>
      <c r="J175" s="77" t="s">
        <v>615</v>
      </c>
      <c r="K175" s="430" t="s">
        <v>2912</v>
      </c>
      <c r="L175" s="414">
        <v>64095</v>
      </c>
      <c r="M175" s="77" t="s">
        <v>1239</v>
      </c>
      <c r="N175" s="311" t="s">
        <v>3485</v>
      </c>
      <c r="O175" s="414">
        <v>65980</v>
      </c>
      <c r="P175" s="77" t="s">
        <v>3848</v>
      </c>
      <c r="Q175" s="430" t="s">
        <v>4268</v>
      </c>
      <c r="R175" s="414">
        <v>67865</v>
      </c>
      <c r="S175" s="77" t="s">
        <v>443</v>
      </c>
      <c r="T175" s="311" t="s">
        <v>3001</v>
      </c>
      <c r="U175" s="414">
        <v>69750</v>
      </c>
      <c r="V175" s="77" t="s">
        <v>1216</v>
      </c>
      <c r="W175" s="430" t="s">
        <v>4448</v>
      </c>
      <c r="X175" s="414">
        <v>71635</v>
      </c>
      <c r="Y175" s="77" t="s">
        <v>893</v>
      </c>
      <c r="Z175" s="311" t="s">
        <v>3145</v>
      </c>
      <c r="AA175" s="414">
        <v>73520</v>
      </c>
      <c r="AB175" s="77" t="s">
        <v>3142</v>
      </c>
      <c r="AC175" s="430" t="s">
        <v>3145</v>
      </c>
      <c r="AD175" s="414">
        <v>75405</v>
      </c>
      <c r="AE175" s="77" t="s">
        <v>3410</v>
      </c>
      <c r="AF175" s="430" t="s">
        <v>3145</v>
      </c>
      <c r="AG175" s="414">
        <v>77290</v>
      </c>
      <c r="AH175" s="77" t="s">
        <v>2470</v>
      </c>
      <c r="AI175" s="430" t="s">
        <v>3145</v>
      </c>
    </row>
    <row r="176" spans="1:35" x14ac:dyDescent="0.25">
      <c r="A176" s="76">
        <f>IF('Basic Calculator'!$AE$17&lt;&gt;"",IF(VLOOKUP('Basic Calculator'!$AE$17,'Basic Calculator'!$AG$18:$AI$75,3,FALSE)=D176,1,0),0)</f>
        <v>0</v>
      </c>
      <c r="B176" s="405">
        <f>IF('Basic Calculator'!$AE$18&lt;&gt;"",IF('Basic Calculator'!$AE$18=E176,1,0),0)</f>
        <v>0</v>
      </c>
      <c r="C176" s="81">
        <f t="shared" si="2"/>
        <v>0</v>
      </c>
      <c r="D176" s="425" t="s">
        <v>905</v>
      </c>
      <c r="E176" s="425">
        <v>9</v>
      </c>
      <c r="F176" s="309">
        <v>64548</v>
      </c>
      <c r="G176" s="78" t="s">
        <v>795</v>
      </c>
      <c r="H176" s="307" t="s">
        <v>3171</v>
      </c>
      <c r="I176" s="414">
        <v>66630</v>
      </c>
      <c r="J176" s="77" t="s">
        <v>2440</v>
      </c>
      <c r="K176" s="430" t="s">
        <v>2716</v>
      </c>
      <c r="L176" s="414">
        <v>68712</v>
      </c>
      <c r="M176" s="77" t="s">
        <v>4449</v>
      </c>
      <c r="N176" s="311" t="s">
        <v>3940</v>
      </c>
      <c r="O176" s="414">
        <v>70794</v>
      </c>
      <c r="P176" s="77" t="s">
        <v>1209</v>
      </c>
      <c r="Q176" s="430" t="s">
        <v>4450</v>
      </c>
      <c r="R176" s="414">
        <v>72876</v>
      </c>
      <c r="S176" s="77" t="s">
        <v>1043</v>
      </c>
      <c r="T176" s="311" t="s">
        <v>3145</v>
      </c>
      <c r="U176" s="414">
        <v>74959</v>
      </c>
      <c r="V176" s="77" t="s">
        <v>2662</v>
      </c>
      <c r="W176" s="430" t="s">
        <v>3145</v>
      </c>
      <c r="X176" s="414">
        <v>77041</v>
      </c>
      <c r="Y176" s="77" t="s">
        <v>2898</v>
      </c>
      <c r="Z176" s="311" t="s">
        <v>3145</v>
      </c>
      <c r="AA176" s="414">
        <v>79123</v>
      </c>
      <c r="AB176" s="77" t="s">
        <v>560</v>
      </c>
      <c r="AC176" s="430" t="s">
        <v>3145</v>
      </c>
      <c r="AD176" s="414">
        <v>81205</v>
      </c>
      <c r="AE176" s="77" t="s">
        <v>1051</v>
      </c>
      <c r="AF176" s="430" t="s">
        <v>3145</v>
      </c>
      <c r="AG176" s="414">
        <v>83287</v>
      </c>
      <c r="AH176" s="77" t="s">
        <v>3284</v>
      </c>
      <c r="AI176" s="430" t="s">
        <v>3145</v>
      </c>
    </row>
    <row r="177" spans="1:35" x14ac:dyDescent="0.25">
      <c r="A177" s="76">
        <f>IF('Basic Calculator'!$AE$17&lt;&gt;"",IF(VLOOKUP('Basic Calculator'!$AE$17,'Basic Calculator'!$AG$18:$AI$75,3,FALSE)=D177,1,0),0)</f>
        <v>0</v>
      </c>
      <c r="B177" s="405">
        <f>IF('Basic Calculator'!$AE$18&lt;&gt;"",IF('Basic Calculator'!$AE$18=E177,1,0),0)</f>
        <v>0</v>
      </c>
      <c r="C177" s="81">
        <f t="shared" si="2"/>
        <v>0</v>
      </c>
      <c r="D177" s="425" t="s">
        <v>905</v>
      </c>
      <c r="E177" s="425">
        <v>10</v>
      </c>
      <c r="F177" s="309">
        <v>71082</v>
      </c>
      <c r="G177" s="78" t="s">
        <v>1424</v>
      </c>
      <c r="H177" s="307" t="s">
        <v>3145</v>
      </c>
      <c r="I177" s="414">
        <v>73374</v>
      </c>
      <c r="J177" s="77" t="s">
        <v>1589</v>
      </c>
      <c r="K177" s="430" t="s">
        <v>3145</v>
      </c>
      <c r="L177" s="414">
        <v>75667</v>
      </c>
      <c r="M177" s="77" t="s">
        <v>461</v>
      </c>
      <c r="N177" s="311" t="s">
        <v>3145</v>
      </c>
      <c r="O177" s="414">
        <v>77959</v>
      </c>
      <c r="P177" s="77" t="s">
        <v>1797</v>
      </c>
      <c r="Q177" s="430" t="s">
        <v>3145</v>
      </c>
      <c r="R177" s="414">
        <v>80252</v>
      </c>
      <c r="S177" s="77" t="s">
        <v>878</v>
      </c>
      <c r="T177" s="311" t="s">
        <v>3145</v>
      </c>
      <c r="U177" s="414">
        <v>82545</v>
      </c>
      <c r="V177" s="77" t="s">
        <v>2474</v>
      </c>
      <c r="W177" s="430" t="s">
        <v>3145</v>
      </c>
      <c r="X177" s="414">
        <v>84837</v>
      </c>
      <c r="Y177" s="77" t="s">
        <v>1954</v>
      </c>
      <c r="Z177" s="311" t="s">
        <v>3145</v>
      </c>
      <c r="AA177" s="414">
        <v>87130</v>
      </c>
      <c r="AB177" s="77" t="s">
        <v>1941</v>
      </c>
      <c r="AC177" s="430" t="s">
        <v>3145</v>
      </c>
      <c r="AD177" s="414">
        <v>89423</v>
      </c>
      <c r="AE177" s="77" t="s">
        <v>4231</v>
      </c>
      <c r="AF177" s="430" t="s">
        <v>3145</v>
      </c>
      <c r="AG177" s="414">
        <v>91715</v>
      </c>
      <c r="AH177" s="77" t="s">
        <v>3050</v>
      </c>
      <c r="AI177" s="430" t="s">
        <v>3145</v>
      </c>
    </row>
    <row r="178" spans="1:35" x14ac:dyDescent="0.25">
      <c r="A178" s="76">
        <f>IF('Basic Calculator'!$AE$17&lt;&gt;"",IF(VLOOKUP('Basic Calculator'!$AE$17,'Basic Calculator'!$AG$18:$AI$75,3,FALSE)=D178,1,0),0)</f>
        <v>0</v>
      </c>
      <c r="B178" s="405">
        <f>IF('Basic Calculator'!$AE$18&lt;&gt;"",IF('Basic Calculator'!$AE$18=E178,1,0),0)</f>
        <v>0</v>
      </c>
      <c r="C178" s="81">
        <f t="shared" si="2"/>
        <v>0</v>
      </c>
      <c r="D178" s="425" t="s">
        <v>905</v>
      </c>
      <c r="E178" s="425">
        <v>11</v>
      </c>
      <c r="F178" s="309">
        <v>75578</v>
      </c>
      <c r="G178" s="78" t="s">
        <v>1776</v>
      </c>
      <c r="H178" s="307" t="s">
        <v>3145</v>
      </c>
      <c r="I178" s="414">
        <v>78097</v>
      </c>
      <c r="J178" s="77" t="s">
        <v>4423</v>
      </c>
      <c r="K178" s="430" t="s">
        <v>3145</v>
      </c>
      <c r="L178" s="414">
        <v>80616</v>
      </c>
      <c r="M178" s="77" t="s">
        <v>1680</v>
      </c>
      <c r="N178" s="311" t="s">
        <v>3145</v>
      </c>
      <c r="O178" s="414">
        <v>83135</v>
      </c>
      <c r="P178" s="77" t="s">
        <v>1726</v>
      </c>
      <c r="Q178" s="430" t="s">
        <v>3145</v>
      </c>
      <c r="R178" s="414">
        <v>85654</v>
      </c>
      <c r="S178" s="77" t="s">
        <v>873</v>
      </c>
      <c r="T178" s="311" t="s">
        <v>3145</v>
      </c>
      <c r="U178" s="414">
        <v>88173</v>
      </c>
      <c r="V178" s="77" t="s">
        <v>3864</v>
      </c>
      <c r="W178" s="430" t="s">
        <v>3145</v>
      </c>
      <c r="X178" s="414">
        <v>90692</v>
      </c>
      <c r="Y178" s="77" t="s">
        <v>719</v>
      </c>
      <c r="Z178" s="311" t="s">
        <v>3145</v>
      </c>
      <c r="AA178" s="414">
        <v>93211</v>
      </c>
      <c r="AB178" s="77" t="s">
        <v>2900</v>
      </c>
      <c r="AC178" s="430" t="s">
        <v>3145</v>
      </c>
      <c r="AD178" s="414">
        <v>95730</v>
      </c>
      <c r="AE178" s="77" t="s">
        <v>3120</v>
      </c>
      <c r="AF178" s="430" t="s">
        <v>3145</v>
      </c>
      <c r="AG178" s="414">
        <v>98249</v>
      </c>
      <c r="AH178" s="77" t="s">
        <v>4018</v>
      </c>
      <c r="AI178" s="430" t="s">
        <v>3145</v>
      </c>
    </row>
    <row r="179" spans="1:35" x14ac:dyDescent="0.25">
      <c r="A179" s="76">
        <f>IF('Basic Calculator'!$AE$17&lt;&gt;"",IF(VLOOKUP('Basic Calculator'!$AE$17,'Basic Calculator'!$AG$18:$AI$75,3,FALSE)=D179,1,0),0)</f>
        <v>0</v>
      </c>
      <c r="B179" s="405">
        <f>IF('Basic Calculator'!$AE$18&lt;&gt;"",IF('Basic Calculator'!$AE$18=E179,1,0),0)</f>
        <v>0</v>
      </c>
      <c r="C179" s="81">
        <f t="shared" si="2"/>
        <v>0</v>
      </c>
      <c r="D179" s="425" t="s">
        <v>905</v>
      </c>
      <c r="E179" s="425">
        <v>12</v>
      </c>
      <c r="F179" s="309">
        <v>90587</v>
      </c>
      <c r="G179" s="78" t="s">
        <v>2071</v>
      </c>
      <c r="H179" s="307" t="s">
        <v>3145</v>
      </c>
      <c r="I179" s="414">
        <v>93606</v>
      </c>
      <c r="J179" s="77" t="s">
        <v>1750</v>
      </c>
      <c r="K179" s="430" t="s">
        <v>3145</v>
      </c>
      <c r="L179" s="414">
        <v>96626</v>
      </c>
      <c r="M179" s="77" t="s">
        <v>2995</v>
      </c>
      <c r="N179" s="311" t="s">
        <v>3145</v>
      </c>
      <c r="O179" s="414">
        <v>99645</v>
      </c>
      <c r="P179" s="77" t="s">
        <v>3576</v>
      </c>
      <c r="Q179" s="430" t="s">
        <v>3145</v>
      </c>
      <c r="R179" s="414">
        <v>102664</v>
      </c>
      <c r="S179" s="77" t="s">
        <v>3439</v>
      </c>
      <c r="T179" s="311" t="s">
        <v>3145</v>
      </c>
      <c r="U179" s="414">
        <v>105683</v>
      </c>
      <c r="V179" s="77" t="s">
        <v>4451</v>
      </c>
      <c r="W179" s="430" t="s">
        <v>3145</v>
      </c>
      <c r="X179" s="414">
        <v>108702</v>
      </c>
      <c r="Y179" s="77" t="s">
        <v>3349</v>
      </c>
      <c r="Z179" s="311" t="s">
        <v>3349</v>
      </c>
      <c r="AA179" s="414">
        <v>111721</v>
      </c>
      <c r="AB179" s="77" t="s">
        <v>4452</v>
      </c>
      <c r="AC179" s="430" t="s">
        <v>4452</v>
      </c>
      <c r="AD179" s="414">
        <v>114740</v>
      </c>
      <c r="AE179" s="77" t="s">
        <v>3900</v>
      </c>
      <c r="AF179" s="430" t="s">
        <v>3900</v>
      </c>
      <c r="AG179" s="414">
        <v>117759</v>
      </c>
      <c r="AH179" s="77" t="s">
        <v>2613</v>
      </c>
      <c r="AI179" s="430" t="s">
        <v>2613</v>
      </c>
    </row>
    <row r="180" spans="1:35" x14ac:dyDescent="0.25">
      <c r="A180" s="76">
        <f>IF('Basic Calculator'!$AE$17&lt;&gt;"",IF(VLOOKUP('Basic Calculator'!$AE$17,'Basic Calculator'!$AG$18:$AI$75,3,FALSE)=D180,1,0),0)</f>
        <v>0</v>
      </c>
      <c r="B180" s="405">
        <f>IF('Basic Calculator'!$AE$18&lt;&gt;"",IF('Basic Calculator'!$AE$18=E180,1,0),0)</f>
        <v>0</v>
      </c>
      <c r="C180" s="81">
        <f t="shared" si="2"/>
        <v>0</v>
      </c>
      <c r="D180" s="425" t="s">
        <v>905</v>
      </c>
      <c r="E180" s="425">
        <v>13</v>
      </c>
      <c r="F180" s="309">
        <v>107720</v>
      </c>
      <c r="G180" s="78" t="s">
        <v>4453</v>
      </c>
      <c r="H180" s="307" t="s">
        <v>4453</v>
      </c>
      <c r="I180" s="414">
        <v>111311</v>
      </c>
      <c r="J180" s="77" t="s">
        <v>4085</v>
      </c>
      <c r="K180" s="430" t="s">
        <v>4085</v>
      </c>
      <c r="L180" s="414">
        <v>114902</v>
      </c>
      <c r="M180" s="77" t="s">
        <v>3028</v>
      </c>
      <c r="N180" s="311" t="s">
        <v>3028</v>
      </c>
      <c r="O180" s="414">
        <v>118493</v>
      </c>
      <c r="P180" s="77" t="s">
        <v>4454</v>
      </c>
      <c r="Q180" s="430" t="s">
        <v>4454</v>
      </c>
      <c r="R180" s="414">
        <v>122084</v>
      </c>
      <c r="S180" s="77" t="s">
        <v>4455</v>
      </c>
      <c r="T180" s="311" t="s">
        <v>4455</v>
      </c>
      <c r="U180" s="414">
        <v>125675</v>
      </c>
      <c r="V180" s="77" t="s">
        <v>3910</v>
      </c>
      <c r="W180" s="430" t="s">
        <v>3910</v>
      </c>
      <c r="X180" s="414">
        <v>129266</v>
      </c>
      <c r="Y180" s="77" t="s">
        <v>3479</v>
      </c>
      <c r="Z180" s="311" t="s">
        <v>3479</v>
      </c>
      <c r="AA180" s="414">
        <v>132857</v>
      </c>
      <c r="AB180" s="77" t="s">
        <v>4456</v>
      </c>
      <c r="AC180" s="430" t="s">
        <v>4456</v>
      </c>
      <c r="AD180" s="414">
        <v>136449</v>
      </c>
      <c r="AE180" s="77" t="s">
        <v>3904</v>
      </c>
      <c r="AF180" s="430" t="s">
        <v>3904</v>
      </c>
      <c r="AG180" s="414">
        <v>140040</v>
      </c>
      <c r="AH180" s="77" t="s">
        <v>4457</v>
      </c>
      <c r="AI180" s="430" t="s">
        <v>4457</v>
      </c>
    </row>
    <row r="181" spans="1:35" x14ac:dyDescent="0.25">
      <c r="A181" s="76">
        <f>IF('Basic Calculator'!$AE$17&lt;&gt;"",IF(VLOOKUP('Basic Calculator'!$AE$17,'Basic Calculator'!$AG$18:$AI$75,3,FALSE)=D181,1,0),0)</f>
        <v>0</v>
      </c>
      <c r="B181" s="405">
        <f>IF('Basic Calculator'!$AE$18&lt;&gt;"",IF('Basic Calculator'!$AE$18=E181,1,0),0)</f>
        <v>0</v>
      </c>
      <c r="C181" s="81">
        <f t="shared" si="2"/>
        <v>0</v>
      </c>
      <c r="D181" s="425" t="s">
        <v>905</v>
      </c>
      <c r="E181" s="425">
        <v>14</v>
      </c>
      <c r="F181" s="309">
        <v>127293</v>
      </c>
      <c r="G181" s="78" t="s">
        <v>3380</v>
      </c>
      <c r="H181" s="307" t="s">
        <v>3380</v>
      </c>
      <c r="I181" s="414">
        <v>131536</v>
      </c>
      <c r="J181" s="77" t="s">
        <v>4458</v>
      </c>
      <c r="K181" s="430" t="s">
        <v>4458</v>
      </c>
      <c r="L181" s="414">
        <v>135779</v>
      </c>
      <c r="M181" s="77" t="s">
        <v>3029</v>
      </c>
      <c r="N181" s="311" t="s">
        <v>3029</v>
      </c>
      <c r="O181" s="414">
        <v>140023</v>
      </c>
      <c r="P181" s="77" t="s">
        <v>4459</v>
      </c>
      <c r="Q181" s="430" t="s">
        <v>4459</v>
      </c>
      <c r="R181" s="414">
        <v>144266</v>
      </c>
      <c r="S181" s="77" t="s">
        <v>4460</v>
      </c>
      <c r="T181" s="311" t="s">
        <v>4460</v>
      </c>
      <c r="U181" s="414">
        <v>148509</v>
      </c>
      <c r="V181" s="77" t="s">
        <v>3735</v>
      </c>
      <c r="W181" s="430" t="s">
        <v>3735</v>
      </c>
      <c r="X181" s="414">
        <v>152753</v>
      </c>
      <c r="Y181" s="77" t="s">
        <v>3566</v>
      </c>
      <c r="Z181" s="311" t="s">
        <v>3566</v>
      </c>
      <c r="AA181" s="414">
        <v>156996</v>
      </c>
      <c r="AB181" s="77" t="s">
        <v>4461</v>
      </c>
      <c r="AC181" s="430" t="s">
        <v>4461</v>
      </c>
      <c r="AD181" s="414">
        <v>161239</v>
      </c>
      <c r="AE181" s="77" t="s">
        <v>4462</v>
      </c>
      <c r="AF181" s="430" t="s">
        <v>4462</v>
      </c>
      <c r="AG181" s="414">
        <v>165483</v>
      </c>
      <c r="AH181" s="77" t="s">
        <v>4014</v>
      </c>
      <c r="AI181" s="430" t="s">
        <v>4014</v>
      </c>
    </row>
    <row r="182" spans="1:35" ht="15.75" thickBot="1" x14ac:dyDescent="0.3">
      <c r="A182" s="419">
        <f>IF('Basic Calculator'!$AE$17&lt;&gt;"",IF(VLOOKUP('Basic Calculator'!$AE$17,'Basic Calculator'!$AG$18:$AI$75,3,FALSE)=D182,1,0),0)</f>
        <v>0</v>
      </c>
      <c r="B182" s="420">
        <f>IF('Basic Calculator'!$AE$18&lt;&gt;"",IF('Basic Calculator'!$AE$18=E182,1,0),0)</f>
        <v>0</v>
      </c>
      <c r="C182" s="422">
        <f t="shared" si="2"/>
        <v>0</v>
      </c>
      <c r="D182" s="426" t="s">
        <v>905</v>
      </c>
      <c r="E182" s="426">
        <v>15</v>
      </c>
      <c r="F182" s="423">
        <v>149729</v>
      </c>
      <c r="G182" s="416" t="s">
        <v>3382</v>
      </c>
      <c r="H182" s="428" t="s">
        <v>3382</v>
      </c>
      <c r="I182" s="415">
        <v>154719</v>
      </c>
      <c r="J182" s="431" t="s">
        <v>3712</v>
      </c>
      <c r="K182" s="432" t="s">
        <v>3712</v>
      </c>
      <c r="L182" s="415">
        <v>159710</v>
      </c>
      <c r="M182" s="431" t="s">
        <v>3031</v>
      </c>
      <c r="N182" s="433" t="s">
        <v>3031</v>
      </c>
      <c r="O182" s="415">
        <v>164700</v>
      </c>
      <c r="P182" s="431" t="s">
        <v>4463</v>
      </c>
      <c r="Q182" s="432" t="s">
        <v>4463</v>
      </c>
      <c r="R182" s="415">
        <v>169691</v>
      </c>
      <c r="S182" s="431" t="s">
        <v>4464</v>
      </c>
      <c r="T182" s="433" t="s">
        <v>4464</v>
      </c>
      <c r="U182" s="415">
        <v>174681</v>
      </c>
      <c r="V182" s="431" t="s">
        <v>4465</v>
      </c>
      <c r="W182" s="432" t="s">
        <v>4465</v>
      </c>
      <c r="X182" s="415">
        <v>179672</v>
      </c>
      <c r="Y182" s="431" t="s">
        <v>3569</v>
      </c>
      <c r="Z182" s="433" t="s">
        <v>3569</v>
      </c>
      <c r="AA182" s="415">
        <v>184662</v>
      </c>
      <c r="AB182" s="431" t="s">
        <v>4466</v>
      </c>
      <c r="AC182" s="432" t="s">
        <v>4466</v>
      </c>
      <c r="AD182" s="415">
        <v>189653</v>
      </c>
      <c r="AE182" s="431" t="s">
        <v>4467</v>
      </c>
      <c r="AF182" s="432" t="s">
        <v>4467</v>
      </c>
      <c r="AG182" s="415">
        <v>191900</v>
      </c>
      <c r="AH182" s="431" t="s">
        <v>4104</v>
      </c>
      <c r="AI182" s="432" t="s">
        <v>4104</v>
      </c>
    </row>
    <row r="183" spans="1:35" x14ac:dyDescent="0.25">
      <c r="A183" s="82">
        <f>IF('Basic Calculator'!$AE$17&lt;&gt;"",IF(VLOOKUP('Basic Calculator'!$AE$17,'Basic Calculator'!$AG$18:$AI$75,3,FALSE)=D183,1,0),0)</f>
        <v>0</v>
      </c>
      <c r="B183" s="407">
        <f>IF('Basic Calculator'!$AE$18&lt;&gt;"",IF('Basic Calculator'!$AE$18=E183,1,0),0)</f>
        <v>0</v>
      </c>
      <c r="C183" s="83">
        <f t="shared" si="2"/>
        <v>0</v>
      </c>
      <c r="D183" s="434" t="s">
        <v>979</v>
      </c>
      <c r="E183" s="434">
        <v>1</v>
      </c>
      <c r="F183" s="308">
        <v>26825</v>
      </c>
      <c r="G183" s="84" t="s">
        <v>4138</v>
      </c>
      <c r="H183" s="400" t="s">
        <v>1263</v>
      </c>
      <c r="I183" s="413">
        <v>27726</v>
      </c>
      <c r="J183" s="85" t="s">
        <v>1842</v>
      </c>
      <c r="K183" s="429" t="s">
        <v>1612</v>
      </c>
      <c r="L183" s="413">
        <v>28616</v>
      </c>
      <c r="M183" s="85" t="s">
        <v>3748</v>
      </c>
      <c r="N183" s="310" t="s">
        <v>1527</v>
      </c>
      <c r="O183" s="413">
        <v>29506</v>
      </c>
      <c r="P183" s="85" t="s">
        <v>2411</v>
      </c>
      <c r="Q183" s="429" t="s">
        <v>2387</v>
      </c>
      <c r="R183" s="413">
        <v>30395</v>
      </c>
      <c r="S183" s="85" t="s">
        <v>2420</v>
      </c>
      <c r="T183" s="310" t="s">
        <v>764</v>
      </c>
      <c r="U183" s="413">
        <v>30916</v>
      </c>
      <c r="V183" s="85" t="s">
        <v>307</v>
      </c>
      <c r="W183" s="429" t="s">
        <v>215</v>
      </c>
      <c r="X183" s="413">
        <v>31799</v>
      </c>
      <c r="Y183" s="85" t="s">
        <v>2463</v>
      </c>
      <c r="Z183" s="310" t="s">
        <v>557</v>
      </c>
      <c r="AA183" s="413">
        <v>32689</v>
      </c>
      <c r="AB183" s="85" t="s">
        <v>2457</v>
      </c>
      <c r="AC183" s="429" t="s">
        <v>1400</v>
      </c>
      <c r="AD183" s="413">
        <v>32724</v>
      </c>
      <c r="AE183" s="85" t="s">
        <v>4302</v>
      </c>
      <c r="AF183" s="429" t="s">
        <v>1816</v>
      </c>
      <c r="AG183" s="413">
        <v>33555</v>
      </c>
      <c r="AH183" s="85" t="s">
        <v>406</v>
      </c>
      <c r="AI183" s="429" t="s">
        <v>932</v>
      </c>
    </row>
    <row r="184" spans="1:35" x14ac:dyDescent="0.25">
      <c r="A184" s="76">
        <f>IF('Basic Calculator'!$AE$17&lt;&gt;"",IF(VLOOKUP('Basic Calculator'!$AE$17,'Basic Calculator'!$AG$18:$AI$75,3,FALSE)=D184,1,0),0)</f>
        <v>0</v>
      </c>
      <c r="B184" s="405">
        <f>IF('Basic Calculator'!$AE$18&lt;&gt;"",IF('Basic Calculator'!$AE$18=E184,1,0),0)</f>
        <v>0</v>
      </c>
      <c r="C184" s="81">
        <f t="shared" si="2"/>
        <v>0</v>
      </c>
      <c r="D184" s="425" t="s">
        <v>979</v>
      </c>
      <c r="E184" s="425">
        <v>2</v>
      </c>
      <c r="F184" s="309">
        <v>30163</v>
      </c>
      <c r="G184" s="78" t="s">
        <v>3799</v>
      </c>
      <c r="H184" s="307" t="s">
        <v>3800</v>
      </c>
      <c r="I184" s="414">
        <v>30881</v>
      </c>
      <c r="J184" s="77" t="s">
        <v>414</v>
      </c>
      <c r="K184" s="430" t="s">
        <v>415</v>
      </c>
      <c r="L184" s="414">
        <v>31880</v>
      </c>
      <c r="M184" s="77" t="s">
        <v>2747</v>
      </c>
      <c r="N184" s="311" t="s">
        <v>1529</v>
      </c>
      <c r="O184" s="414">
        <v>32724</v>
      </c>
      <c r="P184" s="77" t="s">
        <v>4302</v>
      </c>
      <c r="Q184" s="430" t="s">
        <v>1816</v>
      </c>
      <c r="R184" s="414">
        <v>33094</v>
      </c>
      <c r="S184" s="77" t="s">
        <v>1556</v>
      </c>
      <c r="T184" s="311" t="s">
        <v>248</v>
      </c>
      <c r="U184" s="414">
        <v>34068</v>
      </c>
      <c r="V184" s="77" t="s">
        <v>3467</v>
      </c>
      <c r="W184" s="430" t="s">
        <v>1592</v>
      </c>
      <c r="X184" s="414">
        <v>35041</v>
      </c>
      <c r="Y184" s="77" t="s">
        <v>4045</v>
      </c>
      <c r="Z184" s="311" t="s">
        <v>3136</v>
      </c>
      <c r="AA184" s="414">
        <v>36015</v>
      </c>
      <c r="AB184" s="77" t="s">
        <v>2711</v>
      </c>
      <c r="AC184" s="430" t="s">
        <v>2668</v>
      </c>
      <c r="AD184" s="414">
        <v>36989</v>
      </c>
      <c r="AE184" s="77" t="s">
        <v>1065</v>
      </c>
      <c r="AF184" s="430" t="s">
        <v>1066</v>
      </c>
      <c r="AG184" s="414">
        <v>37962</v>
      </c>
      <c r="AH184" s="77" t="s">
        <v>2193</v>
      </c>
      <c r="AI184" s="430" t="s">
        <v>253</v>
      </c>
    </row>
    <row r="185" spans="1:35" x14ac:dyDescent="0.25">
      <c r="A185" s="76">
        <f>IF('Basic Calculator'!$AE$17&lt;&gt;"",IF(VLOOKUP('Basic Calculator'!$AE$17,'Basic Calculator'!$AG$18:$AI$75,3,FALSE)=D185,1,0),0)</f>
        <v>0</v>
      </c>
      <c r="B185" s="405">
        <f>IF('Basic Calculator'!$AE$18&lt;&gt;"",IF('Basic Calculator'!$AE$18=E185,1,0),0)</f>
        <v>0</v>
      </c>
      <c r="C185" s="81">
        <f t="shared" si="2"/>
        <v>0</v>
      </c>
      <c r="D185" s="425" t="s">
        <v>979</v>
      </c>
      <c r="E185" s="425">
        <v>3</v>
      </c>
      <c r="F185" s="309">
        <v>39493</v>
      </c>
      <c r="G185" s="78" t="s">
        <v>429</v>
      </c>
      <c r="H185" s="307" t="s">
        <v>430</v>
      </c>
      <c r="I185" s="414">
        <v>40590</v>
      </c>
      <c r="J185" s="77" t="s">
        <v>2036</v>
      </c>
      <c r="K185" s="430" t="s">
        <v>1107</v>
      </c>
      <c r="L185" s="414">
        <v>41687</v>
      </c>
      <c r="M185" s="77" t="s">
        <v>539</v>
      </c>
      <c r="N185" s="311" t="s">
        <v>280</v>
      </c>
      <c r="O185" s="414">
        <v>42784</v>
      </c>
      <c r="P185" s="77" t="s">
        <v>3651</v>
      </c>
      <c r="Q185" s="430" t="s">
        <v>1483</v>
      </c>
      <c r="R185" s="414">
        <v>43881</v>
      </c>
      <c r="S185" s="77" t="s">
        <v>1207</v>
      </c>
      <c r="T185" s="311" t="s">
        <v>1208</v>
      </c>
      <c r="U185" s="414">
        <v>44978</v>
      </c>
      <c r="V185" s="77" t="s">
        <v>3775</v>
      </c>
      <c r="W185" s="430" t="s">
        <v>2214</v>
      </c>
      <c r="X185" s="414">
        <v>46075</v>
      </c>
      <c r="Y185" s="77" t="s">
        <v>849</v>
      </c>
      <c r="Z185" s="311" t="s">
        <v>850</v>
      </c>
      <c r="AA185" s="414">
        <v>47172</v>
      </c>
      <c r="AB185" s="77" t="s">
        <v>2762</v>
      </c>
      <c r="AC185" s="430" t="s">
        <v>225</v>
      </c>
      <c r="AD185" s="414">
        <v>48268</v>
      </c>
      <c r="AE185" s="77" t="s">
        <v>1619</v>
      </c>
      <c r="AF185" s="430" t="s">
        <v>1620</v>
      </c>
      <c r="AG185" s="414">
        <v>49365</v>
      </c>
      <c r="AH185" s="77" t="s">
        <v>3201</v>
      </c>
      <c r="AI185" s="430" t="s">
        <v>1373</v>
      </c>
    </row>
    <row r="186" spans="1:35" x14ac:dyDescent="0.25">
      <c r="A186" s="76">
        <f>IF('Basic Calculator'!$AE$17&lt;&gt;"",IF(VLOOKUP('Basic Calculator'!$AE$17,'Basic Calculator'!$AG$18:$AI$75,3,FALSE)=D186,1,0),0)</f>
        <v>0</v>
      </c>
      <c r="B186" s="405">
        <f>IF('Basic Calculator'!$AE$18&lt;&gt;"",IF('Basic Calculator'!$AE$18=E186,1,0),0)</f>
        <v>0</v>
      </c>
      <c r="C186" s="81">
        <f t="shared" si="2"/>
        <v>0</v>
      </c>
      <c r="D186" s="425" t="s">
        <v>979</v>
      </c>
      <c r="E186" s="425">
        <v>4</v>
      </c>
      <c r="F186" s="309">
        <v>44331</v>
      </c>
      <c r="G186" s="78" t="s">
        <v>1521</v>
      </c>
      <c r="H186" s="307" t="s">
        <v>3699</v>
      </c>
      <c r="I186" s="414">
        <v>45562</v>
      </c>
      <c r="J186" s="77" t="s">
        <v>1820</v>
      </c>
      <c r="K186" s="430" t="s">
        <v>1447</v>
      </c>
      <c r="L186" s="414">
        <v>46793</v>
      </c>
      <c r="M186" s="77" t="s">
        <v>2230</v>
      </c>
      <c r="N186" s="311" t="s">
        <v>389</v>
      </c>
      <c r="O186" s="414">
        <v>48024</v>
      </c>
      <c r="P186" s="77" t="s">
        <v>1415</v>
      </c>
      <c r="Q186" s="430" t="s">
        <v>1416</v>
      </c>
      <c r="R186" s="414">
        <v>49255</v>
      </c>
      <c r="S186" s="77" t="s">
        <v>2353</v>
      </c>
      <c r="T186" s="311" t="s">
        <v>1753</v>
      </c>
      <c r="U186" s="414">
        <v>50487</v>
      </c>
      <c r="V186" s="77" t="s">
        <v>3767</v>
      </c>
      <c r="W186" s="430" t="s">
        <v>2166</v>
      </c>
      <c r="X186" s="414">
        <v>51718</v>
      </c>
      <c r="Y186" s="77" t="s">
        <v>624</v>
      </c>
      <c r="Z186" s="311" t="s">
        <v>3552</v>
      </c>
      <c r="AA186" s="414">
        <v>52949</v>
      </c>
      <c r="AB186" s="77" t="s">
        <v>1662</v>
      </c>
      <c r="AC186" s="430" t="s">
        <v>1425</v>
      </c>
      <c r="AD186" s="414">
        <v>54180</v>
      </c>
      <c r="AE186" s="77" t="s">
        <v>1872</v>
      </c>
      <c r="AF186" s="430" t="s">
        <v>1873</v>
      </c>
      <c r="AG186" s="414">
        <v>55411</v>
      </c>
      <c r="AH186" s="77" t="s">
        <v>609</v>
      </c>
      <c r="AI186" s="430" t="s">
        <v>1726</v>
      </c>
    </row>
    <row r="187" spans="1:35" x14ac:dyDescent="0.25">
      <c r="A187" s="76">
        <f>IF('Basic Calculator'!$AE$17&lt;&gt;"",IF(VLOOKUP('Basic Calculator'!$AE$17,'Basic Calculator'!$AG$18:$AI$75,3,FALSE)=D187,1,0),0)</f>
        <v>0</v>
      </c>
      <c r="B187" s="405">
        <f>IF('Basic Calculator'!$AE$18&lt;&gt;"",IF('Basic Calculator'!$AE$18=E187,1,0),0)</f>
        <v>0</v>
      </c>
      <c r="C187" s="81">
        <f t="shared" si="2"/>
        <v>0</v>
      </c>
      <c r="D187" s="425" t="s">
        <v>979</v>
      </c>
      <c r="E187" s="425">
        <v>5</v>
      </c>
      <c r="F187" s="309">
        <v>50977</v>
      </c>
      <c r="G187" s="78" t="s">
        <v>3010</v>
      </c>
      <c r="H187" s="307" t="s">
        <v>1303</v>
      </c>
      <c r="I187" s="414">
        <v>52354</v>
      </c>
      <c r="J187" s="77" t="s">
        <v>2867</v>
      </c>
      <c r="K187" s="430" t="s">
        <v>2868</v>
      </c>
      <c r="L187" s="414">
        <v>53732</v>
      </c>
      <c r="M187" s="77" t="s">
        <v>2043</v>
      </c>
      <c r="N187" s="311" t="s">
        <v>1680</v>
      </c>
      <c r="O187" s="414">
        <v>55109</v>
      </c>
      <c r="P187" s="77" t="s">
        <v>3573</v>
      </c>
      <c r="Q187" s="430" t="s">
        <v>879</v>
      </c>
      <c r="R187" s="414">
        <v>56487</v>
      </c>
      <c r="S187" s="77" t="s">
        <v>4468</v>
      </c>
      <c r="T187" s="311" t="s">
        <v>4469</v>
      </c>
      <c r="U187" s="414">
        <v>57864</v>
      </c>
      <c r="V187" s="77" t="s">
        <v>970</v>
      </c>
      <c r="W187" s="430" t="s">
        <v>957</v>
      </c>
      <c r="X187" s="414">
        <v>59242</v>
      </c>
      <c r="Y187" s="77" t="s">
        <v>2861</v>
      </c>
      <c r="Z187" s="311" t="s">
        <v>2026</v>
      </c>
      <c r="AA187" s="414">
        <v>60619</v>
      </c>
      <c r="AB187" s="77" t="s">
        <v>1165</v>
      </c>
      <c r="AC187" s="430" t="s">
        <v>978</v>
      </c>
      <c r="AD187" s="414">
        <v>61997</v>
      </c>
      <c r="AE187" s="77" t="s">
        <v>4470</v>
      </c>
      <c r="AF187" s="430" t="s">
        <v>2765</v>
      </c>
      <c r="AG187" s="414">
        <v>63374</v>
      </c>
      <c r="AH187" s="77" t="s">
        <v>2820</v>
      </c>
      <c r="AI187" s="430" t="s">
        <v>3299</v>
      </c>
    </row>
    <row r="188" spans="1:35" x14ac:dyDescent="0.25">
      <c r="A188" s="76">
        <f>IF('Basic Calculator'!$AE$17&lt;&gt;"",IF(VLOOKUP('Basic Calculator'!$AE$17,'Basic Calculator'!$AG$18:$AI$75,3,FALSE)=D188,1,0),0)</f>
        <v>0</v>
      </c>
      <c r="B188" s="405">
        <f>IF('Basic Calculator'!$AE$18&lt;&gt;"",IF('Basic Calculator'!$AE$18=E188,1,0),0)</f>
        <v>0</v>
      </c>
      <c r="C188" s="81">
        <f t="shared" si="2"/>
        <v>0</v>
      </c>
      <c r="D188" s="425" t="s">
        <v>979</v>
      </c>
      <c r="E188" s="425">
        <v>6</v>
      </c>
      <c r="F188" s="309">
        <v>53758</v>
      </c>
      <c r="G188" s="78" t="s">
        <v>1031</v>
      </c>
      <c r="H188" s="307" t="s">
        <v>4153</v>
      </c>
      <c r="I188" s="414">
        <v>55294</v>
      </c>
      <c r="J188" s="77" t="s">
        <v>1419</v>
      </c>
      <c r="K188" s="430" t="s">
        <v>717</v>
      </c>
      <c r="L188" s="414">
        <v>56830</v>
      </c>
      <c r="M188" s="77" t="s">
        <v>954</v>
      </c>
      <c r="N188" s="311" t="s">
        <v>955</v>
      </c>
      <c r="O188" s="414">
        <v>58366</v>
      </c>
      <c r="P188" s="77" t="s">
        <v>1033</v>
      </c>
      <c r="Q188" s="430" t="s">
        <v>2089</v>
      </c>
      <c r="R188" s="414">
        <v>59902</v>
      </c>
      <c r="S188" s="77" t="s">
        <v>619</v>
      </c>
      <c r="T188" s="311" t="s">
        <v>2136</v>
      </c>
      <c r="U188" s="414">
        <v>61438</v>
      </c>
      <c r="V188" s="77" t="s">
        <v>2849</v>
      </c>
      <c r="W188" s="430" t="s">
        <v>1940</v>
      </c>
      <c r="X188" s="414">
        <v>62974</v>
      </c>
      <c r="Y188" s="77" t="s">
        <v>285</v>
      </c>
      <c r="Z188" s="311" t="s">
        <v>1745</v>
      </c>
      <c r="AA188" s="414">
        <v>64510</v>
      </c>
      <c r="AB188" s="77" t="s">
        <v>4304</v>
      </c>
      <c r="AC188" s="430" t="s">
        <v>4305</v>
      </c>
      <c r="AD188" s="414">
        <v>66046</v>
      </c>
      <c r="AE188" s="77" t="s">
        <v>2943</v>
      </c>
      <c r="AF188" s="430" t="s">
        <v>2865</v>
      </c>
      <c r="AG188" s="414">
        <v>67583</v>
      </c>
      <c r="AH188" s="77" t="s">
        <v>2149</v>
      </c>
      <c r="AI188" s="430" t="s">
        <v>4271</v>
      </c>
    </row>
    <row r="189" spans="1:35" x14ac:dyDescent="0.25">
      <c r="A189" s="76">
        <f>IF('Basic Calculator'!$AE$17&lt;&gt;"",IF(VLOOKUP('Basic Calculator'!$AE$17,'Basic Calculator'!$AG$18:$AI$75,3,FALSE)=D189,1,0),0)</f>
        <v>0</v>
      </c>
      <c r="B189" s="405">
        <f>IF('Basic Calculator'!$AE$18&lt;&gt;"",IF('Basic Calculator'!$AE$18=E189,1,0),0)</f>
        <v>0</v>
      </c>
      <c r="C189" s="81">
        <f t="shared" si="2"/>
        <v>0</v>
      </c>
      <c r="D189" s="425" t="s">
        <v>979</v>
      </c>
      <c r="E189" s="425">
        <v>7</v>
      </c>
      <c r="F189" s="309">
        <v>58030</v>
      </c>
      <c r="G189" s="78" t="s">
        <v>586</v>
      </c>
      <c r="H189" s="307" t="s">
        <v>587</v>
      </c>
      <c r="I189" s="414">
        <v>59737</v>
      </c>
      <c r="J189" s="77" t="s">
        <v>588</v>
      </c>
      <c r="K189" s="430" t="s">
        <v>1118</v>
      </c>
      <c r="L189" s="414">
        <v>61444</v>
      </c>
      <c r="M189" s="77" t="s">
        <v>2849</v>
      </c>
      <c r="N189" s="311" t="s">
        <v>1940</v>
      </c>
      <c r="O189" s="414">
        <v>63151</v>
      </c>
      <c r="P189" s="77" t="s">
        <v>589</v>
      </c>
      <c r="Q189" s="430" t="s">
        <v>2262</v>
      </c>
      <c r="R189" s="414">
        <v>64858</v>
      </c>
      <c r="S189" s="77" t="s">
        <v>451</v>
      </c>
      <c r="T189" s="311" t="s">
        <v>3863</v>
      </c>
      <c r="U189" s="414">
        <v>66565</v>
      </c>
      <c r="V189" s="77" t="s">
        <v>590</v>
      </c>
      <c r="W189" s="430" t="s">
        <v>3975</v>
      </c>
      <c r="X189" s="414">
        <v>68272</v>
      </c>
      <c r="Y189" s="77" t="s">
        <v>591</v>
      </c>
      <c r="Z189" s="311" t="s">
        <v>3700</v>
      </c>
      <c r="AA189" s="414">
        <v>69979</v>
      </c>
      <c r="AB189" s="77" t="s">
        <v>1967</v>
      </c>
      <c r="AC189" s="430" t="s">
        <v>2626</v>
      </c>
      <c r="AD189" s="414">
        <v>71686</v>
      </c>
      <c r="AE189" s="77" t="s">
        <v>2390</v>
      </c>
      <c r="AF189" s="430" t="s">
        <v>4471</v>
      </c>
      <c r="AG189" s="414">
        <v>73393</v>
      </c>
      <c r="AH189" s="77" t="s">
        <v>3337</v>
      </c>
      <c r="AI189" s="430" t="s">
        <v>4471</v>
      </c>
    </row>
    <row r="190" spans="1:35" x14ac:dyDescent="0.25">
      <c r="A190" s="76">
        <f>IF('Basic Calculator'!$AE$17&lt;&gt;"",IF(VLOOKUP('Basic Calculator'!$AE$17,'Basic Calculator'!$AG$18:$AI$75,3,FALSE)=D190,1,0),0)</f>
        <v>0</v>
      </c>
      <c r="B190" s="405">
        <f>IF('Basic Calculator'!$AE$18&lt;&gt;"",IF('Basic Calculator'!$AE$18=E190,1,0),0)</f>
        <v>0</v>
      </c>
      <c r="C190" s="81">
        <f t="shared" si="2"/>
        <v>0</v>
      </c>
      <c r="D190" s="425" t="s">
        <v>979</v>
      </c>
      <c r="E190" s="425">
        <v>8</v>
      </c>
      <c r="F190" s="309">
        <v>60484</v>
      </c>
      <c r="G190" s="78" t="s">
        <v>635</v>
      </c>
      <c r="H190" s="307" t="s">
        <v>1943</v>
      </c>
      <c r="I190" s="414">
        <v>62374</v>
      </c>
      <c r="J190" s="77" t="s">
        <v>3295</v>
      </c>
      <c r="K190" s="430" t="s">
        <v>2781</v>
      </c>
      <c r="L190" s="414">
        <v>64264</v>
      </c>
      <c r="M190" s="77" t="s">
        <v>3157</v>
      </c>
      <c r="N190" s="311" t="s">
        <v>2169</v>
      </c>
      <c r="O190" s="414">
        <v>66154</v>
      </c>
      <c r="P190" s="77" t="s">
        <v>3108</v>
      </c>
      <c r="Q190" s="430" t="s">
        <v>2701</v>
      </c>
      <c r="R190" s="414">
        <v>68044</v>
      </c>
      <c r="S190" s="77" t="s">
        <v>892</v>
      </c>
      <c r="T190" s="311" t="s">
        <v>2909</v>
      </c>
      <c r="U190" s="414">
        <v>69934</v>
      </c>
      <c r="V190" s="77" t="s">
        <v>1795</v>
      </c>
      <c r="W190" s="430" t="s">
        <v>2251</v>
      </c>
      <c r="X190" s="414">
        <v>71824</v>
      </c>
      <c r="Y190" s="77" t="s">
        <v>1737</v>
      </c>
      <c r="Z190" s="311" t="s">
        <v>4471</v>
      </c>
      <c r="AA190" s="414">
        <v>73714</v>
      </c>
      <c r="AB190" s="77" t="s">
        <v>2885</v>
      </c>
      <c r="AC190" s="430" t="s">
        <v>4471</v>
      </c>
      <c r="AD190" s="414">
        <v>75603</v>
      </c>
      <c r="AE190" s="77" t="s">
        <v>2902</v>
      </c>
      <c r="AF190" s="430" t="s">
        <v>4471</v>
      </c>
      <c r="AG190" s="414">
        <v>77493</v>
      </c>
      <c r="AH190" s="77" t="s">
        <v>463</v>
      </c>
      <c r="AI190" s="430" t="s">
        <v>4471</v>
      </c>
    </row>
    <row r="191" spans="1:35" x14ac:dyDescent="0.25">
      <c r="A191" s="76">
        <f>IF('Basic Calculator'!$AE$17&lt;&gt;"",IF(VLOOKUP('Basic Calculator'!$AE$17,'Basic Calculator'!$AG$18:$AI$75,3,FALSE)=D191,1,0),0)</f>
        <v>0</v>
      </c>
      <c r="B191" s="405">
        <f>IF('Basic Calculator'!$AE$18&lt;&gt;"",IF('Basic Calculator'!$AE$18=E191,1,0),0)</f>
        <v>0</v>
      </c>
      <c r="C191" s="81">
        <f t="shared" si="2"/>
        <v>0</v>
      </c>
      <c r="D191" s="425" t="s">
        <v>979</v>
      </c>
      <c r="E191" s="425">
        <v>9</v>
      </c>
      <c r="F191" s="309">
        <v>64718</v>
      </c>
      <c r="G191" s="78" t="s">
        <v>329</v>
      </c>
      <c r="H191" s="307" t="s">
        <v>2163</v>
      </c>
      <c r="I191" s="414">
        <v>66805</v>
      </c>
      <c r="J191" s="77" t="s">
        <v>1304</v>
      </c>
      <c r="K191" s="430" t="s">
        <v>4472</v>
      </c>
      <c r="L191" s="414">
        <v>68893</v>
      </c>
      <c r="M191" s="77" t="s">
        <v>2337</v>
      </c>
      <c r="N191" s="311" t="s">
        <v>4351</v>
      </c>
      <c r="O191" s="414">
        <v>70981</v>
      </c>
      <c r="P191" s="77" t="s">
        <v>239</v>
      </c>
      <c r="Q191" s="430" t="s">
        <v>2679</v>
      </c>
      <c r="R191" s="414">
        <v>73068</v>
      </c>
      <c r="S191" s="77" t="s">
        <v>1602</v>
      </c>
      <c r="T191" s="311" t="s">
        <v>4471</v>
      </c>
      <c r="U191" s="414">
        <v>75156</v>
      </c>
      <c r="V191" s="77" t="s">
        <v>2594</v>
      </c>
      <c r="W191" s="430" t="s">
        <v>4471</v>
      </c>
      <c r="X191" s="414">
        <v>77243</v>
      </c>
      <c r="Y191" s="77" t="s">
        <v>559</v>
      </c>
      <c r="Z191" s="311" t="s">
        <v>4471</v>
      </c>
      <c r="AA191" s="414">
        <v>79331</v>
      </c>
      <c r="AB191" s="77" t="s">
        <v>1153</v>
      </c>
      <c r="AC191" s="430" t="s">
        <v>4471</v>
      </c>
      <c r="AD191" s="414">
        <v>81418</v>
      </c>
      <c r="AE191" s="77" t="s">
        <v>2821</v>
      </c>
      <c r="AF191" s="430" t="s">
        <v>4471</v>
      </c>
      <c r="AG191" s="414">
        <v>83506</v>
      </c>
      <c r="AH191" s="77" t="s">
        <v>1501</v>
      </c>
      <c r="AI191" s="430" t="s">
        <v>4471</v>
      </c>
    </row>
    <row r="192" spans="1:35" x14ac:dyDescent="0.25">
      <c r="A192" s="76">
        <f>IF('Basic Calculator'!$AE$17&lt;&gt;"",IF(VLOOKUP('Basic Calculator'!$AE$17,'Basic Calculator'!$AG$18:$AI$75,3,FALSE)=D192,1,0),0)</f>
        <v>0</v>
      </c>
      <c r="B192" s="405">
        <f>IF('Basic Calculator'!$AE$18&lt;&gt;"",IF('Basic Calculator'!$AE$18=E192,1,0),0)</f>
        <v>0</v>
      </c>
      <c r="C192" s="81">
        <f t="shared" si="2"/>
        <v>0</v>
      </c>
      <c r="D192" s="425" t="s">
        <v>979</v>
      </c>
      <c r="E192" s="425">
        <v>10</v>
      </c>
      <c r="F192" s="309">
        <v>71268</v>
      </c>
      <c r="G192" s="78" t="s">
        <v>4473</v>
      </c>
      <c r="H192" s="307" t="s">
        <v>4471</v>
      </c>
      <c r="I192" s="414">
        <v>73567</v>
      </c>
      <c r="J192" s="77" t="s">
        <v>1332</v>
      </c>
      <c r="K192" s="430" t="s">
        <v>4471</v>
      </c>
      <c r="L192" s="414">
        <v>75866</v>
      </c>
      <c r="M192" s="77" t="s">
        <v>642</v>
      </c>
      <c r="N192" s="311" t="s">
        <v>4471</v>
      </c>
      <c r="O192" s="414">
        <v>78164</v>
      </c>
      <c r="P192" s="77" t="s">
        <v>2725</v>
      </c>
      <c r="Q192" s="430" t="s">
        <v>4471</v>
      </c>
      <c r="R192" s="414">
        <v>80463</v>
      </c>
      <c r="S192" s="77" t="s">
        <v>1103</v>
      </c>
      <c r="T192" s="311" t="s">
        <v>4471</v>
      </c>
      <c r="U192" s="414">
        <v>82762</v>
      </c>
      <c r="V192" s="77" t="s">
        <v>1765</v>
      </c>
      <c r="W192" s="430" t="s">
        <v>4471</v>
      </c>
      <c r="X192" s="414">
        <v>85060</v>
      </c>
      <c r="Y192" s="77" t="s">
        <v>1117</v>
      </c>
      <c r="Z192" s="311" t="s">
        <v>4471</v>
      </c>
      <c r="AA192" s="414">
        <v>87359</v>
      </c>
      <c r="AB192" s="77" t="s">
        <v>3577</v>
      </c>
      <c r="AC192" s="430" t="s">
        <v>4471</v>
      </c>
      <c r="AD192" s="414">
        <v>89658</v>
      </c>
      <c r="AE192" s="77" t="s">
        <v>2080</v>
      </c>
      <c r="AF192" s="430" t="s">
        <v>4471</v>
      </c>
      <c r="AG192" s="414">
        <v>91956</v>
      </c>
      <c r="AH192" s="77" t="s">
        <v>2860</v>
      </c>
      <c r="AI192" s="430" t="s">
        <v>4471</v>
      </c>
    </row>
    <row r="193" spans="1:35" x14ac:dyDescent="0.25">
      <c r="A193" s="76">
        <f>IF('Basic Calculator'!$AE$17&lt;&gt;"",IF(VLOOKUP('Basic Calculator'!$AE$17,'Basic Calculator'!$AG$18:$AI$75,3,FALSE)=D193,1,0),0)</f>
        <v>0</v>
      </c>
      <c r="B193" s="405">
        <f>IF('Basic Calculator'!$AE$18&lt;&gt;"",IF('Basic Calculator'!$AE$18=E193,1,0),0)</f>
        <v>0</v>
      </c>
      <c r="C193" s="81">
        <f t="shared" si="2"/>
        <v>0</v>
      </c>
      <c r="D193" s="425" t="s">
        <v>979</v>
      </c>
      <c r="E193" s="425">
        <v>11</v>
      </c>
      <c r="F193" s="309">
        <v>75777</v>
      </c>
      <c r="G193" s="78" t="s">
        <v>3444</v>
      </c>
      <c r="H193" s="307" t="s">
        <v>4471</v>
      </c>
      <c r="I193" s="414">
        <v>78302</v>
      </c>
      <c r="J193" s="77" t="s">
        <v>1507</v>
      </c>
      <c r="K193" s="430" t="s">
        <v>4471</v>
      </c>
      <c r="L193" s="414">
        <v>80828</v>
      </c>
      <c r="M193" s="77" t="s">
        <v>245</v>
      </c>
      <c r="N193" s="311" t="s">
        <v>4471</v>
      </c>
      <c r="O193" s="414">
        <v>83354</v>
      </c>
      <c r="P193" s="77" t="s">
        <v>3596</v>
      </c>
      <c r="Q193" s="430" t="s">
        <v>4471</v>
      </c>
      <c r="R193" s="414">
        <v>85879</v>
      </c>
      <c r="S193" s="77" t="s">
        <v>2256</v>
      </c>
      <c r="T193" s="311" t="s">
        <v>4471</v>
      </c>
      <c r="U193" s="414">
        <v>88405</v>
      </c>
      <c r="V193" s="77" t="s">
        <v>2074</v>
      </c>
      <c r="W193" s="430" t="s">
        <v>4471</v>
      </c>
      <c r="X193" s="414">
        <v>90930</v>
      </c>
      <c r="Y193" s="77" t="s">
        <v>4474</v>
      </c>
      <c r="Z193" s="311" t="s">
        <v>4471</v>
      </c>
      <c r="AA193" s="414">
        <v>93456</v>
      </c>
      <c r="AB193" s="77" t="s">
        <v>2436</v>
      </c>
      <c r="AC193" s="430" t="s">
        <v>4471</v>
      </c>
      <c r="AD193" s="414">
        <v>95982</v>
      </c>
      <c r="AE193" s="77" t="s">
        <v>2864</v>
      </c>
      <c r="AF193" s="430" t="s">
        <v>4471</v>
      </c>
      <c r="AG193" s="414">
        <v>98507</v>
      </c>
      <c r="AH193" s="77" t="s">
        <v>3033</v>
      </c>
      <c r="AI193" s="430" t="s">
        <v>4471</v>
      </c>
    </row>
    <row r="194" spans="1:35" x14ac:dyDescent="0.25">
      <c r="A194" s="76">
        <f>IF('Basic Calculator'!$AE$17&lt;&gt;"",IF(VLOOKUP('Basic Calculator'!$AE$17,'Basic Calculator'!$AG$18:$AI$75,3,FALSE)=D194,1,0),0)</f>
        <v>0</v>
      </c>
      <c r="B194" s="405">
        <f>IF('Basic Calculator'!$AE$18&lt;&gt;"",IF('Basic Calculator'!$AE$18=E194,1,0),0)</f>
        <v>0</v>
      </c>
      <c r="C194" s="81">
        <f t="shared" si="2"/>
        <v>0</v>
      </c>
      <c r="D194" s="425" t="s">
        <v>979</v>
      </c>
      <c r="E194" s="425">
        <v>12</v>
      </c>
      <c r="F194" s="309">
        <v>90825</v>
      </c>
      <c r="G194" s="78" t="s">
        <v>2072</v>
      </c>
      <c r="H194" s="307" t="s">
        <v>4471</v>
      </c>
      <c r="I194" s="414">
        <v>93853</v>
      </c>
      <c r="J194" s="77" t="s">
        <v>2748</v>
      </c>
      <c r="K194" s="430" t="s">
        <v>4471</v>
      </c>
      <c r="L194" s="414">
        <v>96880</v>
      </c>
      <c r="M194" s="77" t="s">
        <v>4233</v>
      </c>
      <c r="N194" s="311" t="s">
        <v>4471</v>
      </c>
      <c r="O194" s="414">
        <v>99907</v>
      </c>
      <c r="P194" s="77" t="s">
        <v>3598</v>
      </c>
      <c r="Q194" s="430" t="s">
        <v>4471</v>
      </c>
      <c r="R194" s="414">
        <v>102934</v>
      </c>
      <c r="S194" s="77" t="s">
        <v>3072</v>
      </c>
      <c r="T194" s="311" t="s">
        <v>4471</v>
      </c>
      <c r="U194" s="414">
        <v>105961</v>
      </c>
      <c r="V194" s="77" t="s">
        <v>4475</v>
      </c>
      <c r="W194" s="430" t="s">
        <v>4471</v>
      </c>
      <c r="X194" s="414">
        <v>108988</v>
      </c>
      <c r="Y194" s="77" t="s">
        <v>4476</v>
      </c>
      <c r="Z194" s="311" t="s">
        <v>4476</v>
      </c>
      <c r="AA194" s="414">
        <v>112015</v>
      </c>
      <c r="AB194" s="77" t="s">
        <v>3692</v>
      </c>
      <c r="AC194" s="430" t="s">
        <v>3692</v>
      </c>
      <c r="AD194" s="414">
        <v>115042</v>
      </c>
      <c r="AE194" s="77" t="s">
        <v>4477</v>
      </c>
      <c r="AF194" s="430" t="s">
        <v>4477</v>
      </c>
      <c r="AG194" s="414">
        <v>118069</v>
      </c>
      <c r="AH194" s="77" t="s">
        <v>3783</v>
      </c>
      <c r="AI194" s="430" t="s">
        <v>3783</v>
      </c>
    </row>
    <row r="195" spans="1:35" x14ac:dyDescent="0.25">
      <c r="A195" s="76">
        <f>IF('Basic Calculator'!$AE$17&lt;&gt;"",IF(VLOOKUP('Basic Calculator'!$AE$17,'Basic Calculator'!$AG$18:$AI$75,3,FALSE)=D195,1,0),0)</f>
        <v>0</v>
      </c>
      <c r="B195" s="405">
        <f>IF('Basic Calculator'!$AE$18&lt;&gt;"",IF('Basic Calculator'!$AE$18=E195,1,0),0)</f>
        <v>0</v>
      </c>
      <c r="C195" s="81">
        <f t="shared" si="2"/>
        <v>0</v>
      </c>
      <c r="D195" s="425" t="s">
        <v>979</v>
      </c>
      <c r="E195" s="425">
        <v>13</v>
      </c>
      <c r="F195" s="309">
        <v>108003</v>
      </c>
      <c r="G195" s="78" t="s">
        <v>3702</v>
      </c>
      <c r="H195" s="307" t="s">
        <v>3702</v>
      </c>
      <c r="I195" s="414">
        <v>111604</v>
      </c>
      <c r="J195" s="77" t="s">
        <v>2955</v>
      </c>
      <c r="K195" s="430" t="s">
        <v>2955</v>
      </c>
      <c r="L195" s="414">
        <v>115204</v>
      </c>
      <c r="M195" s="77" t="s">
        <v>4478</v>
      </c>
      <c r="N195" s="311" t="s">
        <v>4478</v>
      </c>
      <c r="O195" s="414">
        <v>118805</v>
      </c>
      <c r="P195" s="77" t="s">
        <v>3334</v>
      </c>
      <c r="Q195" s="430" t="s">
        <v>3334</v>
      </c>
      <c r="R195" s="414">
        <v>122405</v>
      </c>
      <c r="S195" s="77" t="s">
        <v>3165</v>
      </c>
      <c r="T195" s="311" t="s">
        <v>3165</v>
      </c>
      <c r="U195" s="414">
        <v>126006</v>
      </c>
      <c r="V195" s="77" t="s">
        <v>4479</v>
      </c>
      <c r="W195" s="430" t="s">
        <v>4479</v>
      </c>
      <c r="X195" s="414">
        <v>129606</v>
      </c>
      <c r="Y195" s="77" t="s">
        <v>4480</v>
      </c>
      <c r="Z195" s="311" t="s">
        <v>4480</v>
      </c>
      <c r="AA195" s="414">
        <v>133207</v>
      </c>
      <c r="AB195" s="77" t="s">
        <v>4481</v>
      </c>
      <c r="AC195" s="430" t="s">
        <v>4481</v>
      </c>
      <c r="AD195" s="414">
        <v>136807</v>
      </c>
      <c r="AE195" s="77" t="s">
        <v>3724</v>
      </c>
      <c r="AF195" s="430" t="s">
        <v>3724</v>
      </c>
      <c r="AG195" s="414">
        <v>140408</v>
      </c>
      <c r="AH195" s="77" t="s">
        <v>4482</v>
      </c>
      <c r="AI195" s="430" t="s">
        <v>4482</v>
      </c>
    </row>
    <row r="196" spans="1:35" x14ac:dyDescent="0.25">
      <c r="A196" s="76">
        <f>IF('Basic Calculator'!$AE$17&lt;&gt;"",IF(VLOOKUP('Basic Calculator'!$AE$17,'Basic Calculator'!$AG$18:$AI$75,3,FALSE)=D196,1,0),0)</f>
        <v>0</v>
      </c>
      <c r="B196" s="405">
        <f>IF('Basic Calculator'!$AE$18&lt;&gt;"",IF('Basic Calculator'!$AE$18=E196,1,0),0)</f>
        <v>0</v>
      </c>
      <c r="C196" s="81">
        <f t="shared" ref="C196:C259" si="3">IF(AND(A196=1,B196=1),1,0)</f>
        <v>0</v>
      </c>
      <c r="D196" s="425" t="s">
        <v>979</v>
      </c>
      <c r="E196" s="425">
        <v>14</v>
      </c>
      <c r="F196" s="309">
        <v>127627</v>
      </c>
      <c r="G196" s="78" t="s">
        <v>4483</v>
      </c>
      <c r="H196" s="307" t="s">
        <v>4483</v>
      </c>
      <c r="I196" s="414">
        <v>131882</v>
      </c>
      <c r="J196" s="77" t="s">
        <v>4484</v>
      </c>
      <c r="K196" s="430" t="s">
        <v>4484</v>
      </c>
      <c r="L196" s="414">
        <v>136136</v>
      </c>
      <c r="M196" s="77" t="s">
        <v>4485</v>
      </c>
      <c r="N196" s="311" t="s">
        <v>4485</v>
      </c>
      <c r="O196" s="414">
        <v>140391</v>
      </c>
      <c r="P196" s="77" t="s">
        <v>3604</v>
      </c>
      <c r="Q196" s="430" t="s">
        <v>3604</v>
      </c>
      <c r="R196" s="414">
        <v>144645</v>
      </c>
      <c r="S196" s="77" t="s">
        <v>3166</v>
      </c>
      <c r="T196" s="311" t="s">
        <v>3166</v>
      </c>
      <c r="U196" s="414">
        <v>148900</v>
      </c>
      <c r="V196" s="77" t="s">
        <v>4486</v>
      </c>
      <c r="W196" s="430" t="s">
        <v>4486</v>
      </c>
      <c r="X196" s="414">
        <v>153154</v>
      </c>
      <c r="Y196" s="77" t="s">
        <v>4487</v>
      </c>
      <c r="Z196" s="311" t="s">
        <v>4487</v>
      </c>
      <c r="AA196" s="414">
        <v>157409</v>
      </c>
      <c r="AB196" s="77" t="s">
        <v>3860</v>
      </c>
      <c r="AC196" s="430" t="s">
        <v>3860</v>
      </c>
      <c r="AD196" s="414">
        <v>161663</v>
      </c>
      <c r="AE196" s="77" t="s">
        <v>3994</v>
      </c>
      <c r="AF196" s="430" t="s">
        <v>3994</v>
      </c>
      <c r="AG196" s="414">
        <v>165918</v>
      </c>
      <c r="AH196" s="77" t="s">
        <v>4488</v>
      </c>
      <c r="AI196" s="430" t="s">
        <v>4488</v>
      </c>
    </row>
    <row r="197" spans="1:35" ht="15.75" thickBot="1" x14ac:dyDescent="0.3">
      <c r="A197" s="419">
        <f>IF('Basic Calculator'!$AE$17&lt;&gt;"",IF(VLOOKUP('Basic Calculator'!$AE$17,'Basic Calculator'!$AG$18:$AI$75,3,FALSE)=D197,1,0),0)</f>
        <v>0</v>
      </c>
      <c r="B197" s="420">
        <f>IF('Basic Calculator'!$AE$18&lt;&gt;"",IF('Basic Calculator'!$AE$18=E197,1,0),0)</f>
        <v>0</v>
      </c>
      <c r="C197" s="422">
        <f t="shared" si="3"/>
        <v>0</v>
      </c>
      <c r="D197" s="426" t="s">
        <v>979</v>
      </c>
      <c r="E197" s="426">
        <v>15</v>
      </c>
      <c r="F197" s="423">
        <v>150122</v>
      </c>
      <c r="G197" s="416" t="s">
        <v>3656</v>
      </c>
      <c r="H197" s="428" t="s">
        <v>3656</v>
      </c>
      <c r="I197" s="415">
        <v>155126</v>
      </c>
      <c r="J197" s="431" t="s">
        <v>3187</v>
      </c>
      <c r="K197" s="432" t="s">
        <v>3187</v>
      </c>
      <c r="L197" s="415">
        <v>160130</v>
      </c>
      <c r="M197" s="431" t="s">
        <v>4489</v>
      </c>
      <c r="N197" s="433" t="s">
        <v>4489</v>
      </c>
      <c r="O197" s="415">
        <v>165133</v>
      </c>
      <c r="P197" s="431" t="s">
        <v>4490</v>
      </c>
      <c r="Q197" s="432" t="s">
        <v>4490</v>
      </c>
      <c r="R197" s="415">
        <v>170137</v>
      </c>
      <c r="S197" s="431" t="s">
        <v>3168</v>
      </c>
      <c r="T197" s="433" t="s">
        <v>3168</v>
      </c>
      <c r="U197" s="415">
        <v>175140</v>
      </c>
      <c r="V197" s="431" t="s">
        <v>4491</v>
      </c>
      <c r="W197" s="432" t="s">
        <v>4491</v>
      </c>
      <c r="X197" s="415">
        <v>180144</v>
      </c>
      <c r="Y197" s="431" t="s">
        <v>4492</v>
      </c>
      <c r="Z197" s="433" t="s">
        <v>4492</v>
      </c>
      <c r="AA197" s="415">
        <v>185148</v>
      </c>
      <c r="AB197" s="431" t="s">
        <v>4493</v>
      </c>
      <c r="AC197" s="432" t="s">
        <v>4493</v>
      </c>
      <c r="AD197" s="415">
        <v>190151</v>
      </c>
      <c r="AE197" s="431" t="s">
        <v>4494</v>
      </c>
      <c r="AF197" s="432" t="s">
        <v>4494</v>
      </c>
      <c r="AG197" s="415">
        <v>191900</v>
      </c>
      <c r="AH197" s="431" t="s">
        <v>4104</v>
      </c>
      <c r="AI197" s="432" t="s">
        <v>4104</v>
      </c>
    </row>
    <row r="198" spans="1:35" x14ac:dyDescent="0.25">
      <c r="A198" s="82">
        <f>IF('Basic Calculator'!$AE$17&lt;&gt;"",IF(VLOOKUP('Basic Calculator'!$AE$17,'Basic Calculator'!$AG$18:$AI$75,3,FALSE)=D198,1,0),0)</f>
        <v>0</v>
      </c>
      <c r="B198" s="407">
        <f>IF('Basic Calculator'!$AE$18&lt;&gt;"",IF('Basic Calculator'!$AE$18=E198,1,0),0)</f>
        <v>0</v>
      </c>
      <c r="C198" s="83">
        <f t="shared" si="3"/>
        <v>0</v>
      </c>
      <c r="D198" s="434" t="s">
        <v>1055</v>
      </c>
      <c r="E198" s="434">
        <v>1</v>
      </c>
      <c r="F198" s="308">
        <v>26779</v>
      </c>
      <c r="G198" s="84" t="s">
        <v>4495</v>
      </c>
      <c r="H198" s="400" t="s">
        <v>4496</v>
      </c>
      <c r="I198" s="413">
        <v>27678</v>
      </c>
      <c r="J198" s="85" t="s">
        <v>4497</v>
      </c>
      <c r="K198" s="429" t="s">
        <v>4498</v>
      </c>
      <c r="L198" s="413">
        <v>28567</v>
      </c>
      <c r="M198" s="85" t="s">
        <v>3393</v>
      </c>
      <c r="N198" s="310" t="s">
        <v>1631</v>
      </c>
      <c r="O198" s="413">
        <v>29455</v>
      </c>
      <c r="P198" s="85" t="s">
        <v>523</v>
      </c>
      <c r="Q198" s="429" t="s">
        <v>441</v>
      </c>
      <c r="R198" s="413">
        <v>30343</v>
      </c>
      <c r="S198" s="85" t="s">
        <v>2689</v>
      </c>
      <c r="T198" s="310" t="s">
        <v>1469</v>
      </c>
      <c r="U198" s="413">
        <v>30863</v>
      </c>
      <c r="V198" s="85" t="s">
        <v>2702</v>
      </c>
      <c r="W198" s="429" t="s">
        <v>2703</v>
      </c>
      <c r="X198" s="413">
        <v>31745</v>
      </c>
      <c r="Y198" s="85" t="s">
        <v>2659</v>
      </c>
      <c r="Z198" s="310" t="s">
        <v>416</v>
      </c>
      <c r="AA198" s="413">
        <v>32633</v>
      </c>
      <c r="AB198" s="85" t="s">
        <v>2591</v>
      </c>
      <c r="AC198" s="429" t="s">
        <v>2369</v>
      </c>
      <c r="AD198" s="413">
        <v>32668</v>
      </c>
      <c r="AE198" s="85" t="s">
        <v>3774</v>
      </c>
      <c r="AF198" s="429" t="s">
        <v>1472</v>
      </c>
      <c r="AG198" s="413">
        <v>33497</v>
      </c>
      <c r="AH198" s="85" t="s">
        <v>309</v>
      </c>
      <c r="AI198" s="429" t="s">
        <v>310</v>
      </c>
    </row>
    <row r="199" spans="1:35" x14ac:dyDescent="0.25">
      <c r="A199" s="76">
        <f>IF('Basic Calculator'!$AE$17&lt;&gt;"",IF(VLOOKUP('Basic Calculator'!$AE$17,'Basic Calculator'!$AG$18:$AI$75,3,FALSE)=D199,1,0),0)</f>
        <v>0</v>
      </c>
      <c r="B199" s="405">
        <f>IF('Basic Calculator'!$AE$18&lt;&gt;"",IF('Basic Calculator'!$AE$18=E199,1,0),0)</f>
        <v>0</v>
      </c>
      <c r="C199" s="81">
        <f t="shared" si="3"/>
        <v>0</v>
      </c>
      <c r="D199" s="425" t="s">
        <v>1055</v>
      </c>
      <c r="E199" s="425">
        <v>2</v>
      </c>
      <c r="F199" s="309">
        <v>30111</v>
      </c>
      <c r="G199" s="78" t="s">
        <v>1860</v>
      </c>
      <c r="H199" s="307" t="s">
        <v>1270</v>
      </c>
      <c r="I199" s="414">
        <v>30828</v>
      </c>
      <c r="J199" s="77" t="s">
        <v>187</v>
      </c>
      <c r="K199" s="430" t="s">
        <v>188</v>
      </c>
      <c r="L199" s="414">
        <v>31825</v>
      </c>
      <c r="M199" s="77" t="s">
        <v>2728</v>
      </c>
      <c r="N199" s="311" t="s">
        <v>2332</v>
      </c>
      <c r="O199" s="414">
        <v>32668</v>
      </c>
      <c r="P199" s="77" t="s">
        <v>3774</v>
      </c>
      <c r="Q199" s="430" t="s">
        <v>1472</v>
      </c>
      <c r="R199" s="414">
        <v>33037</v>
      </c>
      <c r="S199" s="77" t="s">
        <v>4410</v>
      </c>
      <c r="T199" s="311" t="s">
        <v>4411</v>
      </c>
      <c r="U199" s="414">
        <v>34009</v>
      </c>
      <c r="V199" s="77" t="s">
        <v>3435</v>
      </c>
      <c r="W199" s="430" t="s">
        <v>1843</v>
      </c>
      <c r="X199" s="414">
        <v>34981</v>
      </c>
      <c r="Y199" s="77" t="s">
        <v>4412</v>
      </c>
      <c r="Z199" s="311" t="s">
        <v>527</v>
      </c>
      <c r="AA199" s="414">
        <v>35953</v>
      </c>
      <c r="AB199" s="77" t="s">
        <v>4499</v>
      </c>
      <c r="AC199" s="430" t="s">
        <v>631</v>
      </c>
      <c r="AD199" s="414">
        <v>36925</v>
      </c>
      <c r="AE199" s="77" t="s">
        <v>313</v>
      </c>
      <c r="AF199" s="430" t="s">
        <v>274</v>
      </c>
      <c r="AG199" s="414">
        <v>37897</v>
      </c>
      <c r="AH199" s="77" t="s">
        <v>3421</v>
      </c>
      <c r="AI199" s="430" t="s">
        <v>1464</v>
      </c>
    </row>
    <row r="200" spans="1:35" x14ac:dyDescent="0.25">
      <c r="A200" s="76">
        <f>IF('Basic Calculator'!$AE$17&lt;&gt;"",IF(VLOOKUP('Basic Calculator'!$AE$17,'Basic Calculator'!$AG$18:$AI$75,3,FALSE)=D200,1,0),0)</f>
        <v>0</v>
      </c>
      <c r="B200" s="405">
        <f>IF('Basic Calculator'!$AE$18&lt;&gt;"",IF('Basic Calculator'!$AE$18=E200,1,0),0)</f>
        <v>0</v>
      </c>
      <c r="C200" s="81">
        <f t="shared" si="3"/>
        <v>0</v>
      </c>
      <c r="D200" s="425" t="s">
        <v>1055</v>
      </c>
      <c r="E200" s="425">
        <v>3</v>
      </c>
      <c r="F200" s="309">
        <v>39425</v>
      </c>
      <c r="G200" s="78" t="s">
        <v>198</v>
      </c>
      <c r="H200" s="307" t="s">
        <v>2336</v>
      </c>
      <c r="I200" s="414">
        <v>40520</v>
      </c>
      <c r="J200" s="77" t="s">
        <v>2228</v>
      </c>
      <c r="K200" s="430" t="s">
        <v>2229</v>
      </c>
      <c r="L200" s="414">
        <v>41615</v>
      </c>
      <c r="M200" s="77" t="s">
        <v>1612</v>
      </c>
      <c r="N200" s="311" t="s">
        <v>1377</v>
      </c>
      <c r="O200" s="414">
        <v>42710</v>
      </c>
      <c r="P200" s="77" t="s">
        <v>1757</v>
      </c>
      <c r="Q200" s="430" t="s">
        <v>1648</v>
      </c>
      <c r="R200" s="414">
        <v>43805</v>
      </c>
      <c r="S200" s="77" t="s">
        <v>1957</v>
      </c>
      <c r="T200" s="311" t="s">
        <v>2054</v>
      </c>
      <c r="U200" s="414">
        <v>44900</v>
      </c>
      <c r="V200" s="77" t="s">
        <v>935</v>
      </c>
      <c r="W200" s="430" t="s">
        <v>936</v>
      </c>
      <c r="X200" s="414">
        <v>45995</v>
      </c>
      <c r="Y200" s="77" t="s">
        <v>236</v>
      </c>
      <c r="Z200" s="311" t="s">
        <v>237</v>
      </c>
      <c r="AA200" s="414">
        <v>47090</v>
      </c>
      <c r="AB200" s="77" t="s">
        <v>1984</v>
      </c>
      <c r="AC200" s="430" t="s">
        <v>1985</v>
      </c>
      <c r="AD200" s="414">
        <v>48185</v>
      </c>
      <c r="AE200" s="77" t="s">
        <v>1227</v>
      </c>
      <c r="AF200" s="430" t="s">
        <v>1228</v>
      </c>
      <c r="AG200" s="414">
        <v>49280</v>
      </c>
      <c r="AH200" s="77" t="s">
        <v>768</v>
      </c>
      <c r="AI200" s="430" t="s">
        <v>769</v>
      </c>
    </row>
    <row r="201" spans="1:35" x14ac:dyDescent="0.25">
      <c r="A201" s="76">
        <f>IF('Basic Calculator'!$AE$17&lt;&gt;"",IF(VLOOKUP('Basic Calculator'!$AE$17,'Basic Calculator'!$AG$18:$AI$75,3,FALSE)=D201,1,0),0)</f>
        <v>0</v>
      </c>
      <c r="B201" s="405">
        <f>IF('Basic Calculator'!$AE$18&lt;&gt;"",IF('Basic Calculator'!$AE$18=E201,1,0),0)</f>
        <v>0</v>
      </c>
      <c r="C201" s="81">
        <f t="shared" si="3"/>
        <v>0</v>
      </c>
      <c r="D201" s="425" t="s">
        <v>1055</v>
      </c>
      <c r="E201" s="425">
        <v>4</v>
      </c>
      <c r="F201" s="309">
        <v>44255</v>
      </c>
      <c r="G201" s="78" t="s">
        <v>2387</v>
      </c>
      <c r="H201" s="307" t="s">
        <v>212</v>
      </c>
      <c r="I201" s="414">
        <v>45484</v>
      </c>
      <c r="J201" s="77" t="s">
        <v>1615</v>
      </c>
      <c r="K201" s="430" t="s">
        <v>797</v>
      </c>
      <c r="L201" s="414">
        <v>46713</v>
      </c>
      <c r="M201" s="77" t="s">
        <v>468</v>
      </c>
      <c r="N201" s="311" t="s">
        <v>469</v>
      </c>
      <c r="O201" s="414">
        <v>47942</v>
      </c>
      <c r="P201" s="77" t="s">
        <v>2069</v>
      </c>
      <c r="Q201" s="430" t="s">
        <v>502</v>
      </c>
      <c r="R201" s="414">
        <v>49171</v>
      </c>
      <c r="S201" s="77" t="s">
        <v>3191</v>
      </c>
      <c r="T201" s="311" t="s">
        <v>799</v>
      </c>
      <c r="U201" s="414">
        <v>50400</v>
      </c>
      <c r="V201" s="77" t="s">
        <v>1010</v>
      </c>
      <c r="W201" s="430" t="s">
        <v>2902</v>
      </c>
      <c r="X201" s="414">
        <v>51629</v>
      </c>
      <c r="Y201" s="77" t="s">
        <v>566</v>
      </c>
      <c r="Z201" s="311" t="s">
        <v>567</v>
      </c>
      <c r="AA201" s="414">
        <v>52858</v>
      </c>
      <c r="AB201" s="77" t="s">
        <v>4225</v>
      </c>
      <c r="AC201" s="430" t="s">
        <v>1434</v>
      </c>
      <c r="AD201" s="414">
        <v>54087</v>
      </c>
      <c r="AE201" s="77" t="s">
        <v>312</v>
      </c>
      <c r="AF201" s="430" t="s">
        <v>2227</v>
      </c>
      <c r="AG201" s="414">
        <v>55315</v>
      </c>
      <c r="AH201" s="77" t="s">
        <v>1032</v>
      </c>
      <c r="AI201" s="430" t="s">
        <v>401</v>
      </c>
    </row>
    <row r="202" spans="1:35" x14ac:dyDescent="0.25">
      <c r="A202" s="76">
        <f>IF('Basic Calculator'!$AE$17&lt;&gt;"",IF(VLOOKUP('Basic Calculator'!$AE$17,'Basic Calculator'!$AG$18:$AI$75,3,FALSE)=D202,1,0),0)</f>
        <v>0</v>
      </c>
      <c r="B202" s="405">
        <f>IF('Basic Calculator'!$AE$18&lt;&gt;"",IF('Basic Calculator'!$AE$18=E202,1,0),0)</f>
        <v>0</v>
      </c>
      <c r="C202" s="81">
        <f t="shared" si="3"/>
        <v>0</v>
      </c>
      <c r="D202" s="425" t="s">
        <v>1055</v>
      </c>
      <c r="E202" s="425">
        <v>5</v>
      </c>
      <c r="F202" s="309">
        <v>50889</v>
      </c>
      <c r="G202" s="78" t="s">
        <v>1076</v>
      </c>
      <c r="H202" s="307" t="s">
        <v>1077</v>
      </c>
      <c r="I202" s="414">
        <v>52264</v>
      </c>
      <c r="J202" s="77" t="s">
        <v>1370</v>
      </c>
      <c r="K202" s="430" t="s">
        <v>1371</v>
      </c>
      <c r="L202" s="414">
        <v>53640</v>
      </c>
      <c r="M202" s="77" t="s">
        <v>827</v>
      </c>
      <c r="N202" s="311" t="s">
        <v>1103</v>
      </c>
      <c r="O202" s="414">
        <v>55015</v>
      </c>
      <c r="P202" s="77" t="s">
        <v>698</v>
      </c>
      <c r="Q202" s="430" t="s">
        <v>699</v>
      </c>
      <c r="R202" s="414">
        <v>56390</v>
      </c>
      <c r="S202" s="77" t="s">
        <v>318</v>
      </c>
      <c r="T202" s="311" t="s">
        <v>1681</v>
      </c>
      <c r="U202" s="414">
        <v>57765</v>
      </c>
      <c r="V202" s="77" t="s">
        <v>656</v>
      </c>
      <c r="W202" s="430" t="s">
        <v>1994</v>
      </c>
      <c r="X202" s="414">
        <v>59140</v>
      </c>
      <c r="Y202" s="77" t="s">
        <v>2336</v>
      </c>
      <c r="Z202" s="311" t="s">
        <v>2634</v>
      </c>
      <c r="AA202" s="414">
        <v>60515</v>
      </c>
      <c r="AB202" s="77" t="s">
        <v>1548</v>
      </c>
      <c r="AC202" s="430" t="s">
        <v>2971</v>
      </c>
      <c r="AD202" s="414">
        <v>61890</v>
      </c>
      <c r="AE202" s="77" t="s">
        <v>1694</v>
      </c>
      <c r="AF202" s="430" t="s">
        <v>2883</v>
      </c>
      <c r="AG202" s="414">
        <v>63265</v>
      </c>
      <c r="AH202" s="77" t="s">
        <v>1515</v>
      </c>
      <c r="AI202" s="430" t="s">
        <v>3070</v>
      </c>
    </row>
    <row r="203" spans="1:35" x14ac:dyDescent="0.25">
      <c r="A203" s="76">
        <f>IF('Basic Calculator'!$AE$17&lt;&gt;"",IF(VLOOKUP('Basic Calculator'!$AE$17,'Basic Calculator'!$AG$18:$AI$75,3,FALSE)=D203,1,0),0)</f>
        <v>0</v>
      </c>
      <c r="B203" s="405">
        <f>IF('Basic Calculator'!$AE$18&lt;&gt;"",IF('Basic Calculator'!$AE$18=E203,1,0),0)</f>
        <v>0</v>
      </c>
      <c r="C203" s="81">
        <f t="shared" si="3"/>
        <v>0</v>
      </c>
      <c r="D203" s="425" t="s">
        <v>1055</v>
      </c>
      <c r="E203" s="425">
        <v>6</v>
      </c>
      <c r="F203" s="309">
        <v>53665</v>
      </c>
      <c r="G203" s="78" t="s">
        <v>1862</v>
      </c>
      <c r="H203" s="307" t="s">
        <v>509</v>
      </c>
      <c r="I203" s="414">
        <v>55199</v>
      </c>
      <c r="J203" s="77" t="s">
        <v>4500</v>
      </c>
      <c r="K203" s="430" t="s">
        <v>2239</v>
      </c>
      <c r="L203" s="414">
        <v>56732</v>
      </c>
      <c r="M203" s="77" t="s">
        <v>1266</v>
      </c>
      <c r="N203" s="311" t="s">
        <v>1597</v>
      </c>
      <c r="O203" s="414">
        <v>58265</v>
      </c>
      <c r="P203" s="77" t="s">
        <v>592</v>
      </c>
      <c r="Q203" s="430" t="s">
        <v>574</v>
      </c>
      <c r="R203" s="414">
        <v>59799</v>
      </c>
      <c r="S203" s="77" t="s">
        <v>436</v>
      </c>
      <c r="T203" s="311" t="s">
        <v>1813</v>
      </c>
      <c r="U203" s="414">
        <v>61332</v>
      </c>
      <c r="V203" s="77" t="s">
        <v>259</v>
      </c>
      <c r="W203" s="430" t="s">
        <v>1554</v>
      </c>
      <c r="X203" s="414">
        <v>62866</v>
      </c>
      <c r="Y203" s="77" t="s">
        <v>1111</v>
      </c>
      <c r="Z203" s="311" t="s">
        <v>2433</v>
      </c>
      <c r="AA203" s="414">
        <v>64399</v>
      </c>
      <c r="AB203" s="77" t="s">
        <v>969</v>
      </c>
      <c r="AC203" s="430" t="s">
        <v>2964</v>
      </c>
      <c r="AD203" s="414">
        <v>65933</v>
      </c>
      <c r="AE203" s="77" t="s">
        <v>552</v>
      </c>
      <c r="AF203" s="430" t="s">
        <v>3550</v>
      </c>
      <c r="AG203" s="414">
        <v>67466</v>
      </c>
      <c r="AH203" s="77" t="s">
        <v>2214</v>
      </c>
      <c r="AI203" s="430" t="s">
        <v>3653</v>
      </c>
    </row>
    <row r="204" spans="1:35" x14ac:dyDescent="0.25">
      <c r="A204" s="76">
        <f>IF('Basic Calculator'!$AE$17&lt;&gt;"",IF(VLOOKUP('Basic Calculator'!$AE$17,'Basic Calculator'!$AG$18:$AI$75,3,FALSE)=D204,1,0),0)</f>
        <v>0</v>
      </c>
      <c r="B204" s="405">
        <f>IF('Basic Calculator'!$AE$18&lt;&gt;"",IF('Basic Calculator'!$AE$18=E204,1,0),0)</f>
        <v>0</v>
      </c>
      <c r="C204" s="81">
        <f t="shared" si="3"/>
        <v>0</v>
      </c>
      <c r="D204" s="425" t="s">
        <v>1055</v>
      </c>
      <c r="E204" s="425">
        <v>7</v>
      </c>
      <c r="F204" s="309">
        <v>57931</v>
      </c>
      <c r="G204" s="78" t="s">
        <v>1040</v>
      </c>
      <c r="H204" s="307" t="s">
        <v>1027</v>
      </c>
      <c r="I204" s="414">
        <v>59634</v>
      </c>
      <c r="J204" s="77" t="s">
        <v>2146</v>
      </c>
      <c r="K204" s="430" t="s">
        <v>2038</v>
      </c>
      <c r="L204" s="414">
        <v>61338</v>
      </c>
      <c r="M204" s="77" t="s">
        <v>259</v>
      </c>
      <c r="N204" s="311" t="s">
        <v>1554</v>
      </c>
      <c r="O204" s="414">
        <v>63042</v>
      </c>
      <c r="P204" s="77" t="s">
        <v>449</v>
      </c>
      <c r="Q204" s="430" t="s">
        <v>2010</v>
      </c>
      <c r="R204" s="414">
        <v>64746</v>
      </c>
      <c r="S204" s="77" t="s">
        <v>620</v>
      </c>
      <c r="T204" s="311" t="s">
        <v>2715</v>
      </c>
      <c r="U204" s="414">
        <v>66450</v>
      </c>
      <c r="V204" s="77" t="s">
        <v>1109</v>
      </c>
      <c r="W204" s="430" t="s">
        <v>2442</v>
      </c>
      <c r="X204" s="414">
        <v>68154</v>
      </c>
      <c r="Y204" s="77" t="s">
        <v>350</v>
      </c>
      <c r="Z204" s="311" t="s">
        <v>3730</v>
      </c>
      <c r="AA204" s="414">
        <v>69858</v>
      </c>
      <c r="AB204" s="77" t="s">
        <v>1616</v>
      </c>
      <c r="AC204" s="430" t="s">
        <v>2939</v>
      </c>
      <c r="AD204" s="414">
        <v>71562</v>
      </c>
      <c r="AE204" s="77" t="s">
        <v>558</v>
      </c>
      <c r="AF204" s="430" t="s">
        <v>4419</v>
      </c>
      <c r="AG204" s="414">
        <v>73266</v>
      </c>
      <c r="AH204" s="77" t="s">
        <v>1305</v>
      </c>
      <c r="AI204" s="430" t="s">
        <v>4419</v>
      </c>
    </row>
    <row r="205" spans="1:35" x14ac:dyDescent="0.25">
      <c r="A205" s="76">
        <f>IF('Basic Calculator'!$AE$17&lt;&gt;"",IF(VLOOKUP('Basic Calculator'!$AE$17,'Basic Calculator'!$AG$18:$AI$75,3,FALSE)=D205,1,0),0)</f>
        <v>0</v>
      </c>
      <c r="B205" s="405">
        <f>IF('Basic Calculator'!$AE$18&lt;&gt;"",IF('Basic Calculator'!$AE$18=E205,1,0),0)</f>
        <v>0</v>
      </c>
      <c r="C205" s="81">
        <f t="shared" si="3"/>
        <v>0</v>
      </c>
      <c r="D205" s="425" t="s">
        <v>1055</v>
      </c>
      <c r="E205" s="425">
        <v>8</v>
      </c>
      <c r="F205" s="309">
        <v>60380</v>
      </c>
      <c r="G205" s="78" t="s">
        <v>1343</v>
      </c>
      <c r="H205" s="307" t="s">
        <v>2249</v>
      </c>
      <c r="I205" s="414">
        <v>62267</v>
      </c>
      <c r="J205" s="77" t="s">
        <v>1825</v>
      </c>
      <c r="K205" s="430" t="s">
        <v>2270</v>
      </c>
      <c r="L205" s="414">
        <v>64153</v>
      </c>
      <c r="M205" s="77" t="s">
        <v>1565</v>
      </c>
      <c r="N205" s="311" t="s">
        <v>2749</v>
      </c>
      <c r="O205" s="414">
        <v>66040</v>
      </c>
      <c r="P205" s="77" t="s">
        <v>1328</v>
      </c>
      <c r="Q205" s="430" t="s">
        <v>2611</v>
      </c>
      <c r="R205" s="414">
        <v>67927</v>
      </c>
      <c r="S205" s="77" t="s">
        <v>1139</v>
      </c>
      <c r="T205" s="311" t="s">
        <v>3158</v>
      </c>
      <c r="U205" s="414">
        <v>69813</v>
      </c>
      <c r="V205" s="77" t="s">
        <v>772</v>
      </c>
      <c r="W205" s="430" t="s">
        <v>3551</v>
      </c>
      <c r="X205" s="414">
        <v>71700</v>
      </c>
      <c r="Y205" s="77" t="s">
        <v>2809</v>
      </c>
      <c r="Z205" s="311" t="s">
        <v>4419</v>
      </c>
      <c r="AA205" s="414">
        <v>73587</v>
      </c>
      <c r="AB205" s="77" t="s">
        <v>2493</v>
      </c>
      <c r="AC205" s="430" t="s">
        <v>4419</v>
      </c>
      <c r="AD205" s="414">
        <v>75473</v>
      </c>
      <c r="AE205" s="77" t="s">
        <v>3179</v>
      </c>
      <c r="AF205" s="430" t="s">
        <v>4419</v>
      </c>
      <c r="AG205" s="414">
        <v>77360</v>
      </c>
      <c r="AH205" s="77" t="s">
        <v>1368</v>
      </c>
      <c r="AI205" s="430" t="s">
        <v>4419</v>
      </c>
    </row>
    <row r="206" spans="1:35" x14ac:dyDescent="0.25">
      <c r="A206" s="76">
        <f>IF('Basic Calculator'!$AE$17&lt;&gt;"",IF(VLOOKUP('Basic Calculator'!$AE$17,'Basic Calculator'!$AG$18:$AI$75,3,FALSE)=D206,1,0),0)</f>
        <v>0</v>
      </c>
      <c r="B206" s="405">
        <f>IF('Basic Calculator'!$AE$18&lt;&gt;"",IF('Basic Calculator'!$AE$18=E206,1,0),0)</f>
        <v>0</v>
      </c>
      <c r="C206" s="81">
        <f t="shared" si="3"/>
        <v>0</v>
      </c>
      <c r="D206" s="425" t="s">
        <v>1055</v>
      </c>
      <c r="E206" s="425">
        <v>9</v>
      </c>
      <c r="F206" s="309">
        <v>64606</v>
      </c>
      <c r="G206" s="78" t="s">
        <v>1268</v>
      </c>
      <c r="H206" s="307" t="s">
        <v>3137</v>
      </c>
      <c r="I206" s="414">
        <v>66690</v>
      </c>
      <c r="J206" s="77" t="s">
        <v>751</v>
      </c>
      <c r="K206" s="430" t="s">
        <v>3438</v>
      </c>
      <c r="L206" s="414">
        <v>68774</v>
      </c>
      <c r="M206" s="77" t="s">
        <v>2338</v>
      </c>
      <c r="N206" s="311" t="s">
        <v>4227</v>
      </c>
      <c r="O206" s="414">
        <v>70858</v>
      </c>
      <c r="P206" s="77" t="s">
        <v>711</v>
      </c>
      <c r="Q206" s="430" t="s">
        <v>4501</v>
      </c>
      <c r="R206" s="414">
        <v>72942</v>
      </c>
      <c r="S206" s="77" t="s">
        <v>3238</v>
      </c>
      <c r="T206" s="311" t="s">
        <v>4419</v>
      </c>
      <c r="U206" s="414">
        <v>75026</v>
      </c>
      <c r="V206" s="77" t="s">
        <v>3160</v>
      </c>
      <c r="W206" s="430" t="s">
        <v>4419</v>
      </c>
      <c r="X206" s="414">
        <v>77110</v>
      </c>
      <c r="Y206" s="77" t="s">
        <v>397</v>
      </c>
      <c r="Z206" s="311" t="s">
        <v>4419</v>
      </c>
      <c r="AA206" s="414">
        <v>79194</v>
      </c>
      <c r="AB206" s="77" t="s">
        <v>602</v>
      </c>
      <c r="AC206" s="430" t="s">
        <v>4419</v>
      </c>
      <c r="AD206" s="414">
        <v>81278</v>
      </c>
      <c r="AE206" s="77" t="s">
        <v>1873</v>
      </c>
      <c r="AF206" s="430" t="s">
        <v>4419</v>
      </c>
      <c r="AG206" s="414">
        <v>83362</v>
      </c>
      <c r="AH206" s="77" t="s">
        <v>3596</v>
      </c>
      <c r="AI206" s="430" t="s">
        <v>4419</v>
      </c>
    </row>
    <row r="207" spans="1:35" x14ac:dyDescent="0.25">
      <c r="A207" s="76">
        <f>IF('Basic Calculator'!$AE$17&lt;&gt;"",IF(VLOOKUP('Basic Calculator'!$AE$17,'Basic Calculator'!$AG$18:$AI$75,3,FALSE)=D207,1,0),0)</f>
        <v>0</v>
      </c>
      <c r="B207" s="405">
        <f>IF('Basic Calculator'!$AE$18&lt;&gt;"",IF('Basic Calculator'!$AE$18=E207,1,0),0)</f>
        <v>0</v>
      </c>
      <c r="C207" s="81">
        <f t="shared" si="3"/>
        <v>0</v>
      </c>
      <c r="D207" s="425" t="s">
        <v>1055</v>
      </c>
      <c r="E207" s="425">
        <v>10</v>
      </c>
      <c r="F207" s="309">
        <v>71146</v>
      </c>
      <c r="G207" s="78" t="s">
        <v>4418</v>
      </c>
      <c r="H207" s="307" t="s">
        <v>4419</v>
      </c>
      <c r="I207" s="414">
        <v>73441</v>
      </c>
      <c r="J207" s="77" t="s">
        <v>2370</v>
      </c>
      <c r="K207" s="430" t="s">
        <v>4419</v>
      </c>
      <c r="L207" s="414">
        <v>75735</v>
      </c>
      <c r="M207" s="77" t="s">
        <v>2166</v>
      </c>
      <c r="N207" s="311" t="s">
        <v>4419</v>
      </c>
      <c r="O207" s="414">
        <v>78030</v>
      </c>
      <c r="P207" s="77" t="s">
        <v>3007</v>
      </c>
      <c r="Q207" s="430" t="s">
        <v>4419</v>
      </c>
      <c r="R207" s="414">
        <v>80325</v>
      </c>
      <c r="S207" s="77" t="s">
        <v>2825</v>
      </c>
      <c r="T207" s="311" t="s">
        <v>4419</v>
      </c>
      <c r="U207" s="414">
        <v>82619</v>
      </c>
      <c r="V207" s="77" t="s">
        <v>1116</v>
      </c>
      <c r="W207" s="430" t="s">
        <v>4419</v>
      </c>
      <c r="X207" s="414">
        <v>84914</v>
      </c>
      <c r="Y207" s="77" t="s">
        <v>3315</v>
      </c>
      <c r="Z207" s="311" t="s">
        <v>4419</v>
      </c>
      <c r="AA207" s="414">
        <v>87209</v>
      </c>
      <c r="AB207" s="77" t="s">
        <v>2894</v>
      </c>
      <c r="AC207" s="430" t="s">
        <v>4419</v>
      </c>
      <c r="AD207" s="414">
        <v>89504</v>
      </c>
      <c r="AE207" s="77" t="s">
        <v>809</v>
      </c>
      <c r="AF207" s="430" t="s">
        <v>4419</v>
      </c>
      <c r="AG207" s="414">
        <v>91798</v>
      </c>
      <c r="AH207" s="77" t="s">
        <v>4502</v>
      </c>
      <c r="AI207" s="430" t="s">
        <v>4419</v>
      </c>
    </row>
    <row r="208" spans="1:35" x14ac:dyDescent="0.25">
      <c r="A208" s="76">
        <f>IF('Basic Calculator'!$AE$17&lt;&gt;"",IF(VLOOKUP('Basic Calculator'!$AE$17,'Basic Calculator'!$AG$18:$AI$75,3,FALSE)=D208,1,0),0)</f>
        <v>0</v>
      </c>
      <c r="B208" s="405">
        <f>IF('Basic Calculator'!$AE$18&lt;&gt;"",IF('Basic Calculator'!$AE$18=E208,1,0),0)</f>
        <v>0</v>
      </c>
      <c r="C208" s="81">
        <f t="shared" si="3"/>
        <v>0</v>
      </c>
      <c r="D208" s="425" t="s">
        <v>1055</v>
      </c>
      <c r="E208" s="425">
        <v>11</v>
      </c>
      <c r="F208" s="309">
        <v>75646</v>
      </c>
      <c r="G208" s="78" t="s">
        <v>2477</v>
      </c>
      <c r="H208" s="307" t="s">
        <v>4419</v>
      </c>
      <c r="I208" s="414">
        <v>78168</v>
      </c>
      <c r="J208" s="77" t="s">
        <v>2725</v>
      </c>
      <c r="K208" s="430" t="s">
        <v>4419</v>
      </c>
      <c r="L208" s="414">
        <v>80689</v>
      </c>
      <c r="M208" s="77" t="s">
        <v>1348</v>
      </c>
      <c r="N208" s="311" t="s">
        <v>4419</v>
      </c>
      <c r="O208" s="414">
        <v>83210</v>
      </c>
      <c r="P208" s="77" t="s">
        <v>1973</v>
      </c>
      <c r="Q208" s="430" t="s">
        <v>4419</v>
      </c>
      <c r="R208" s="414">
        <v>85731</v>
      </c>
      <c r="S208" s="77" t="s">
        <v>2663</v>
      </c>
      <c r="T208" s="311" t="s">
        <v>4419</v>
      </c>
      <c r="U208" s="414">
        <v>88253</v>
      </c>
      <c r="V208" s="77" t="s">
        <v>2713</v>
      </c>
      <c r="W208" s="430" t="s">
        <v>4419</v>
      </c>
      <c r="X208" s="414">
        <v>90774</v>
      </c>
      <c r="Y208" s="77" t="s">
        <v>2053</v>
      </c>
      <c r="Z208" s="311" t="s">
        <v>4419</v>
      </c>
      <c r="AA208" s="414">
        <v>93295</v>
      </c>
      <c r="AB208" s="77" t="s">
        <v>3015</v>
      </c>
      <c r="AC208" s="430" t="s">
        <v>4419</v>
      </c>
      <c r="AD208" s="414">
        <v>95816</v>
      </c>
      <c r="AE208" s="77" t="s">
        <v>2829</v>
      </c>
      <c r="AF208" s="430" t="s">
        <v>4419</v>
      </c>
      <c r="AG208" s="414">
        <v>98338</v>
      </c>
      <c r="AH208" s="77" t="s">
        <v>4068</v>
      </c>
      <c r="AI208" s="430" t="s">
        <v>4419</v>
      </c>
    </row>
    <row r="209" spans="1:35" x14ac:dyDescent="0.25">
      <c r="A209" s="76">
        <f>IF('Basic Calculator'!$AE$17&lt;&gt;"",IF(VLOOKUP('Basic Calculator'!$AE$17,'Basic Calculator'!$AG$18:$AI$75,3,FALSE)=D209,1,0),0)</f>
        <v>0</v>
      </c>
      <c r="B209" s="405">
        <f>IF('Basic Calculator'!$AE$18&lt;&gt;"",IF('Basic Calculator'!$AE$18=E209,1,0),0)</f>
        <v>0</v>
      </c>
      <c r="C209" s="81">
        <f t="shared" si="3"/>
        <v>0</v>
      </c>
      <c r="D209" s="425" t="s">
        <v>1055</v>
      </c>
      <c r="E209" s="425">
        <v>12</v>
      </c>
      <c r="F209" s="309">
        <v>90669</v>
      </c>
      <c r="G209" s="78" t="s">
        <v>2178</v>
      </c>
      <c r="H209" s="307" t="s">
        <v>4419</v>
      </c>
      <c r="I209" s="414">
        <v>93691</v>
      </c>
      <c r="J209" s="77" t="s">
        <v>4503</v>
      </c>
      <c r="K209" s="430" t="s">
        <v>4419</v>
      </c>
      <c r="L209" s="414">
        <v>96713</v>
      </c>
      <c r="M209" s="77" t="s">
        <v>2047</v>
      </c>
      <c r="N209" s="311" t="s">
        <v>4419</v>
      </c>
      <c r="O209" s="414">
        <v>99735</v>
      </c>
      <c r="P209" s="77" t="s">
        <v>3717</v>
      </c>
      <c r="Q209" s="430" t="s">
        <v>4419</v>
      </c>
      <c r="R209" s="414">
        <v>102757</v>
      </c>
      <c r="S209" s="77" t="s">
        <v>3476</v>
      </c>
      <c r="T209" s="311" t="s">
        <v>4419</v>
      </c>
      <c r="U209" s="414">
        <v>105778</v>
      </c>
      <c r="V209" s="77" t="s">
        <v>4504</v>
      </c>
      <c r="W209" s="430" t="s">
        <v>4419</v>
      </c>
      <c r="X209" s="414">
        <v>108800</v>
      </c>
      <c r="Y209" s="77" t="s">
        <v>3311</v>
      </c>
      <c r="Z209" s="311" t="s">
        <v>3311</v>
      </c>
      <c r="AA209" s="414">
        <v>111822</v>
      </c>
      <c r="AB209" s="77" t="s">
        <v>3261</v>
      </c>
      <c r="AC209" s="430" t="s">
        <v>3261</v>
      </c>
      <c r="AD209" s="414">
        <v>114844</v>
      </c>
      <c r="AE209" s="77" t="s">
        <v>4505</v>
      </c>
      <c r="AF209" s="430" t="s">
        <v>4505</v>
      </c>
      <c r="AG209" s="414">
        <v>117866</v>
      </c>
      <c r="AH209" s="77" t="s">
        <v>2940</v>
      </c>
      <c r="AI209" s="430" t="s">
        <v>2940</v>
      </c>
    </row>
    <row r="210" spans="1:35" x14ac:dyDescent="0.25">
      <c r="A210" s="76">
        <f>IF('Basic Calculator'!$AE$17&lt;&gt;"",IF(VLOOKUP('Basic Calculator'!$AE$17,'Basic Calculator'!$AG$18:$AI$75,3,FALSE)=D210,1,0),0)</f>
        <v>0</v>
      </c>
      <c r="B210" s="405">
        <f>IF('Basic Calculator'!$AE$18&lt;&gt;"",IF('Basic Calculator'!$AE$18=E210,1,0),0)</f>
        <v>0</v>
      </c>
      <c r="C210" s="81">
        <f t="shared" si="3"/>
        <v>0</v>
      </c>
      <c r="D210" s="425" t="s">
        <v>1055</v>
      </c>
      <c r="E210" s="425">
        <v>13</v>
      </c>
      <c r="F210" s="309">
        <v>107817</v>
      </c>
      <c r="G210" s="78" t="s">
        <v>3094</v>
      </c>
      <c r="H210" s="307" t="s">
        <v>3094</v>
      </c>
      <c r="I210" s="414">
        <v>111412</v>
      </c>
      <c r="J210" s="77" t="s">
        <v>4506</v>
      </c>
      <c r="K210" s="430" t="s">
        <v>4506</v>
      </c>
      <c r="L210" s="414">
        <v>115006</v>
      </c>
      <c r="M210" s="77" t="s">
        <v>4356</v>
      </c>
      <c r="N210" s="311" t="s">
        <v>4356</v>
      </c>
      <c r="O210" s="414">
        <v>118600</v>
      </c>
      <c r="P210" s="77" t="s">
        <v>4507</v>
      </c>
      <c r="Q210" s="430" t="s">
        <v>4507</v>
      </c>
      <c r="R210" s="414">
        <v>122195</v>
      </c>
      <c r="S210" s="77" t="s">
        <v>4508</v>
      </c>
      <c r="T210" s="311" t="s">
        <v>4508</v>
      </c>
      <c r="U210" s="414">
        <v>125789</v>
      </c>
      <c r="V210" s="77" t="s">
        <v>4123</v>
      </c>
      <c r="W210" s="430" t="s">
        <v>4123</v>
      </c>
      <c r="X210" s="414">
        <v>129383</v>
      </c>
      <c r="Y210" s="77" t="s">
        <v>4509</v>
      </c>
      <c r="Z210" s="311" t="s">
        <v>4509</v>
      </c>
      <c r="AA210" s="414">
        <v>132978</v>
      </c>
      <c r="AB210" s="77" t="s">
        <v>4510</v>
      </c>
      <c r="AC210" s="430" t="s">
        <v>4510</v>
      </c>
      <c r="AD210" s="414">
        <v>136572</v>
      </c>
      <c r="AE210" s="77" t="s">
        <v>4511</v>
      </c>
      <c r="AF210" s="430" t="s">
        <v>4511</v>
      </c>
      <c r="AG210" s="414">
        <v>140166</v>
      </c>
      <c r="AH210" s="77" t="s">
        <v>4512</v>
      </c>
      <c r="AI210" s="430" t="s">
        <v>4512</v>
      </c>
    </row>
    <row r="211" spans="1:35" x14ac:dyDescent="0.25">
      <c r="A211" s="76">
        <f>IF('Basic Calculator'!$AE$17&lt;&gt;"",IF(VLOOKUP('Basic Calculator'!$AE$17,'Basic Calculator'!$AG$18:$AI$75,3,FALSE)=D211,1,0),0)</f>
        <v>0</v>
      </c>
      <c r="B211" s="405">
        <f>IF('Basic Calculator'!$AE$18&lt;&gt;"",IF('Basic Calculator'!$AE$18=E211,1,0),0)</f>
        <v>0</v>
      </c>
      <c r="C211" s="81">
        <f t="shared" si="3"/>
        <v>0</v>
      </c>
      <c r="D211" s="425" t="s">
        <v>1055</v>
      </c>
      <c r="E211" s="425">
        <v>14</v>
      </c>
      <c r="F211" s="309">
        <v>127408</v>
      </c>
      <c r="G211" s="78" t="s">
        <v>4513</v>
      </c>
      <c r="H211" s="307" t="s">
        <v>4513</v>
      </c>
      <c r="I211" s="414">
        <v>131655</v>
      </c>
      <c r="J211" s="77" t="s">
        <v>4395</v>
      </c>
      <c r="K211" s="430" t="s">
        <v>4395</v>
      </c>
      <c r="L211" s="414">
        <v>135902</v>
      </c>
      <c r="M211" s="77" t="s">
        <v>4514</v>
      </c>
      <c r="N211" s="311" t="s">
        <v>4514</v>
      </c>
      <c r="O211" s="414">
        <v>140149</v>
      </c>
      <c r="P211" s="77" t="s">
        <v>4515</v>
      </c>
      <c r="Q211" s="430" t="s">
        <v>4515</v>
      </c>
      <c r="R211" s="414">
        <v>144396</v>
      </c>
      <c r="S211" s="77" t="s">
        <v>4516</v>
      </c>
      <c r="T211" s="311" t="s">
        <v>4516</v>
      </c>
      <c r="U211" s="414">
        <v>148644</v>
      </c>
      <c r="V211" s="77" t="s">
        <v>4517</v>
      </c>
      <c r="W211" s="430" t="s">
        <v>4517</v>
      </c>
      <c r="X211" s="414">
        <v>152891</v>
      </c>
      <c r="Y211" s="77" t="s">
        <v>4131</v>
      </c>
      <c r="Z211" s="311" t="s">
        <v>4131</v>
      </c>
      <c r="AA211" s="414">
        <v>157138</v>
      </c>
      <c r="AB211" s="77" t="s">
        <v>4518</v>
      </c>
      <c r="AC211" s="430" t="s">
        <v>4518</v>
      </c>
      <c r="AD211" s="414">
        <v>161385</v>
      </c>
      <c r="AE211" s="77" t="s">
        <v>3815</v>
      </c>
      <c r="AF211" s="430" t="s">
        <v>3815</v>
      </c>
      <c r="AG211" s="414">
        <v>165632</v>
      </c>
      <c r="AH211" s="77" t="s">
        <v>4519</v>
      </c>
      <c r="AI211" s="430" t="s">
        <v>4519</v>
      </c>
    </row>
    <row r="212" spans="1:35" ht="15.75" thickBot="1" x14ac:dyDescent="0.3">
      <c r="A212" s="419">
        <f>IF('Basic Calculator'!$AE$17&lt;&gt;"",IF(VLOOKUP('Basic Calculator'!$AE$17,'Basic Calculator'!$AG$18:$AI$75,3,FALSE)=D212,1,0),0)</f>
        <v>0</v>
      </c>
      <c r="B212" s="420">
        <f>IF('Basic Calculator'!$AE$18&lt;&gt;"",IF('Basic Calculator'!$AE$18=E212,1,0),0)</f>
        <v>0</v>
      </c>
      <c r="C212" s="422">
        <f t="shared" si="3"/>
        <v>0</v>
      </c>
      <c r="D212" s="426" t="s">
        <v>1055</v>
      </c>
      <c r="E212" s="426">
        <v>15</v>
      </c>
      <c r="F212" s="423">
        <v>149864</v>
      </c>
      <c r="G212" s="416" t="s">
        <v>4520</v>
      </c>
      <c r="H212" s="428" t="s">
        <v>4520</v>
      </c>
      <c r="I212" s="415">
        <v>154859</v>
      </c>
      <c r="J212" s="431" t="s">
        <v>4521</v>
      </c>
      <c r="K212" s="432" t="s">
        <v>4521</v>
      </c>
      <c r="L212" s="415">
        <v>159854</v>
      </c>
      <c r="M212" s="431" t="s">
        <v>4522</v>
      </c>
      <c r="N212" s="433" t="s">
        <v>4522</v>
      </c>
      <c r="O212" s="415">
        <v>164849</v>
      </c>
      <c r="P212" s="431" t="s">
        <v>4523</v>
      </c>
      <c r="Q212" s="432" t="s">
        <v>4523</v>
      </c>
      <c r="R212" s="415">
        <v>169844</v>
      </c>
      <c r="S212" s="431" t="s">
        <v>4524</v>
      </c>
      <c r="T212" s="433" t="s">
        <v>4524</v>
      </c>
      <c r="U212" s="415">
        <v>174839</v>
      </c>
      <c r="V212" s="431" t="s">
        <v>3884</v>
      </c>
      <c r="W212" s="432" t="s">
        <v>3884</v>
      </c>
      <c r="X212" s="415">
        <v>179834</v>
      </c>
      <c r="Y212" s="431" t="s">
        <v>4525</v>
      </c>
      <c r="Z212" s="433" t="s">
        <v>4525</v>
      </c>
      <c r="AA212" s="415">
        <v>184829</v>
      </c>
      <c r="AB212" s="431" t="s">
        <v>4526</v>
      </c>
      <c r="AC212" s="432" t="s">
        <v>4526</v>
      </c>
      <c r="AD212" s="415">
        <v>189824</v>
      </c>
      <c r="AE212" s="431" t="s">
        <v>4527</v>
      </c>
      <c r="AF212" s="432" t="s">
        <v>4527</v>
      </c>
      <c r="AG212" s="415">
        <v>191900</v>
      </c>
      <c r="AH212" s="431" t="s">
        <v>4104</v>
      </c>
      <c r="AI212" s="432" t="s">
        <v>4104</v>
      </c>
    </row>
    <row r="213" spans="1:35" x14ac:dyDescent="0.25">
      <c r="A213" s="82">
        <f>IF('Basic Calculator'!$AE$17&lt;&gt;"",IF(VLOOKUP('Basic Calculator'!$AE$17,'Basic Calculator'!$AG$18:$AI$75,3,FALSE)=D213,1,0),0)</f>
        <v>0</v>
      </c>
      <c r="B213" s="407">
        <f>IF('Basic Calculator'!$AE$18&lt;&gt;"",IF('Basic Calculator'!$AE$18=E213,1,0),0)</f>
        <v>0</v>
      </c>
      <c r="C213" s="83">
        <f t="shared" si="3"/>
        <v>0</v>
      </c>
      <c r="D213" s="434" t="s">
        <v>1119</v>
      </c>
      <c r="E213" s="434">
        <v>1</v>
      </c>
      <c r="F213" s="308">
        <v>26324</v>
      </c>
      <c r="G213" s="84" t="s">
        <v>1392</v>
      </c>
      <c r="H213" s="400" t="s">
        <v>429</v>
      </c>
      <c r="I213" s="413">
        <v>27207</v>
      </c>
      <c r="J213" s="85" t="s">
        <v>172</v>
      </c>
      <c r="K213" s="429" t="s">
        <v>173</v>
      </c>
      <c r="L213" s="413">
        <v>28081</v>
      </c>
      <c r="M213" s="85" t="s">
        <v>4528</v>
      </c>
      <c r="N213" s="310" t="s">
        <v>1564</v>
      </c>
      <c r="O213" s="413">
        <v>28954</v>
      </c>
      <c r="P213" s="85" t="s">
        <v>2377</v>
      </c>
      <c r="Q213" s="429" t="s">
        <v>1130</v>
      </c>
      <c r="R213" s="413">
        <v>29827</v>
      </c>
      <c r="S213" s="85" t="s">
        <v>4529</v>
      </c>
      <c r="T213" s="310" t="s">
        <v>926</v>
      </c>
      <c r="U213" s="413">
        <v>30338</v>
      </c>
      <c r="V213" s="85" t="s">
        <v>2689</v>
      </c>
      <c r="W213" s="429" t="s">
        <v>1469</v>
      </c>
      <c r="X213" s="413">
        <v>31205</v>
      </c>
      <c r="Y213" s="85" t="s">
        <v>2068</v>
      </c>
      <c r="Z213" s="310" t="s">
        <v>766</v>
      </c>
      <c r="AA213" s="413">
        <v>32078</v>
      </c>
      <c r="AB213" s="85" t="s">
        <v>4530</v>
      </c>
      <c r="AC213" s="429" t="s">
        <v>912</v>
      </c>
      <c r="AD213" s="413">
        <v>32113</v>
      </c>
      <c r="AE213" s="85" t="s">
        <v>3303</v>
      </c>
      <c r="AF213" s="429" t="s">
        <v>1227</v>
      </c>
      <c r="AG213" s="413">
        <v>32928</v>
      </c>
      <c r="AH213" s="85" t="s">
        <v>4264</v>
      </c>
      <c r="AI213" s="429" t="s">
        <v>1439</v>
      </c>
    </row>
    <row r="214" spans="1:35" x14ac:dyDescent="0.25">
      <c r="A214" s="76">
        <f>IF('Basic Calculator'!$AE$17&lt;&gt;"",IF(VLOOKUP('Basic Calculator'!$AE$17,'Basic Calculator'!$AG$18:$AI$75,3,FALSE)=D214,1,0),0)</f>
        <v>0</v>
      </c>
      <c r="B214" s="405">
        <f>IF('Basic Calculator'!$AE$18&lt;&gt;"",IF('Basic Calculator'!$AE$18=E214,1,0),0)</f>
        <v>0</v>
      </c>
      <c r="C214" s="81">
        <f t="shared" si="3"/>
        <v>0</v>
      </c>
      <c r="D214" s="425" t="s">
        <v>1119</v>
      </c>
      <c r="E214" s="425">
        <v>2</v>
      </c>
      <c r="F214" s="309">
        <v>29600</v>
      </c>
      <c r="G214" s="78" t="s">
        <v>2352</v>
      </c>
      <c r="H214" s="307" t="s">
        <v>1078</v>
      </c>
      <c r="I214" s="414">
        <v>30304</v>
      </c>
      <c r="J214" s="77" t="s">
        <v>1460</v>
      </c>
      <c r="K214" s="430" t="s">
        <v>1461</v>
      </c>
      <c r="L214" s="414">
        <v>31284</v>
      </c>
      <c r="M214" s="77" t="s">
        <v>3253</v>
      </c>
      <c r="N214" s="311" t="s">
        <v>1622</v>
      </c>
      <c r="O214" s="414">
        <v>32113</v>
      </c>
      <c r="P214" s="77" t="s">
        <v>3303</v>
      </c>
      <c r="Q214" s="430" t="s">
        <v>1227</v>
      </c>
      <c r="R214" s="414">
        <v>32476</v>
      </c>
      <c r="S214" s="77" t="s">
        <v>1815</v>
      </c>
      <c r="T214" s="311" t="s">
        <v>1617</v>
      </c>
      <c r="U214" s="414">
        <v>33431</v>
      </c>
      <c r="V214" s="77" t="s">
        <v>2386</v>
      </c>
      <c r="W214" s="430" t="s">
        <v>732</v>
      </c>
      <c r="X214" s="414">
        <v>34386</v>
      </c>
      <c r="Y214" s="77" t="s">
        <v>2331</v>
      </c>
      <c r="Z214" s="311" t="s">
        <v>1096</v>
      </c>
      <c r="AA214" s="414">
        <v>35342</v>
      </c>
      <c r="AB214" s="77" t="s">
        <v>2480</v>
      </c>
      <c r="AC214" s="430" t="s">
        <v>1084</v>
      </c>
      <c r="AD214" s="414">
        <v>36297</v>
      </c>
      <c r="AE214" s="77" t="s">
        <v>3213</v>
      </c>
      <c r="AF214" s="430" t="s">
        <v>1201</v>
      </c>
      <c r="AG214" s="414">
        <v>37253</v>
      </c>
      <c r="AH214" s="77" t="s">
        <v>3105</v>
      </c>
      <c r="AI214" s="430" t="s">
        <v>531</v>
      </c>
    </row>
    <row r="215" spans="1:35" x14ac:dyDescent="0.25">
      <c r="A215" s="76">
        <f>IF('Basic Calculator'!$AE$17&lt;&gt;"",IF(VLOOKUP('Basic Calculator'!$AE$17,'Basic Calculator'!$AG$18:$AI$75,3,FALSE)=D215,1,0),0)</f>
        <v>0</v>
      </c>
      <c r="B215" s="405">
        <f>IF('Basic Calculator'!$AE$18&lt;&gt;"",IF('Basic Calculator'!$AE$18=E215,1,0),0)</f>
        <v>0</v>
      </c>
      <c r="C215" s="81">
        <f t="shared" si="3"/>
        <v>0</v>
      </c>
      <c r="D215" s="425" t="s">
        <v>1119</v>
      </c>
      <c r="E215" s="425">
        <v>3</v>
      </c>
      <c r="F215" s="309">
        <v>38755</v>
      </c>
      <c r="G215" s="78" t="s">
        <v>982</v>
      </c>
      <c r="H215" s="307" t="s">
        <v>2132</v>
      </c>
      <c r="I215" s="414">
        <v>39832</v>
      </c>
      <c r="J215" s="77" t="s">
        <v>4531</v>
      </c>
      <c r="K215" s="430" t="s">
        <v>1709</v>
      </c>
      <c r="L215" s="414">
        <v>40908</v>
      </c>
      <c r="M215" s="77" t="s">
        <v>4532</v>
      </c>
      <c r="N215" s="311" t="s">
        <v>697</v>
      </c>
      <c r="O215" s="414">
        <v>41985</v>
      </c>
      <c r="P215" s="77" t="s">
        <v>651</v>
      </c>
      <c r="Q215" s="430" t="s">
        <v>386</v>
      </c>
      <c r="R215" s="414">
        <v>43061</v>
      </c>
      <c r="S215" s="77" t="s">
        <v>1195</v>
      </c>
      <c r="T215" s="311" t="s">
        <v>1108</v>
      </c>
      <c r="U215" s="414">
        <v>44137</v>
      </c>
      <c r="V215" s="77" t="s">
        <v>1203</v>
      </c>
      <c r="W215" s="430" t="s">
        <v>1204</v>
      </c>
      <c r="X215" s="414">
        <v>45214</v>
      </c>
      <c r="Y215" s="77" t="s">
        <v>553</v>
      </c>
      <c r="Z215" s="311" t="s">
        <v>554</v>
      </c>
      <c r="AA215" s="414">
        <v>46290</v>
      </c>
      <c r="AB215" s="77" t="s">
        <v>1775</v>
      </c>
      <c r="AC215" s="430" t="s">
        <v>1512</v>
      </c>
      <c r="AD215" s="414">
        <v>47366</v>
      </c>
      <c r="AE215" s="77" t="s">
        <v>1672</v>
      </c>
      <c r="AF215" s="430" t="s">
        <v>1181</v>
      </c>
      <c r="AG215" s="414">
        <v>48443</v>
      </c>
      <c r="AH215" s="77" t="s">
        <v>525</v>
      </c>
      <c r="AI215" s="430" t="s">
        <v>548</v>
      </c>
    </row>
    <row r="216" spans="1:35" x14ac:dyDescent="0.25">
      <c r="A216" s="76">
        <f>IF('Basic Calculator'!$AE$17&lt;&gt;"",IF(VLOOKUP('Basic Calculator'!$AE$17,'Basic Calculator'!$AG$18:$AI$75,3,FALSE)=D216,1,0),0)</f>
        <v>0</v>
      </c>
      <c r="B216" s="405">
        <f>IF('Basic Calculator'!$AE$18&lt;&gt;"",IF('Basic Calculator'!$AE$18=E216,1,0),0)</f>
        <v>0</v>
      </c>
      <c r="C216" s="81">
        <f t="shared" si="3"/>
        <v>0</v>
      </c>
      <c r="D216" s="425" t="s">
        <v>1119</v>
      </c>
      <c r="E216" s="425">
        <v>4</v>
      </c>
      <c r="F216" s="309">
        <v>43503</v>
      </c>
      <c r="G216" s="78" t="s">
        <v>1073</v>
      </c>
      <c r="H216" s="307" t="s">
        <v>393</v>
      </c>
      <c r="I216" s="414">
        <v>44711</v>
      </c>
      <c r="J216" s="77" t="s">
        <v>1356</v>
      </c>
      <c r="K216" s="430" t="s">
        <v>2088</v>
      </c>
      <c r="L216" s="414">
        <v>45919</v>
      </c>
      <c r="M216" s="77" t="s">
        <v>4533</v>
      </c>
      <c r="N216" s="311" t="s">
        <v>4273</v>
      </c>
      <c r="O216" s="414">
        <v>47127</v>
      </c>
      <c r="P216" s="77" t="s">
        <v>945</v>
      </c>
      <c r="Q216" s="430" t="s">
        <v>946</v>
      </c>
      <c r="R216" s="414">
        <v>48335</v>
      </c>
      <c r="S216" s="77" t="s">
        <v>226</v>
      </c>
      <c r="T216" s="311" t="s">
        <v>227</v>
      </c>
      <c r="U216" s="414">
        <v>49543</v>
      </c>
      <c r="V216" s="77" t="s">
        <v>1721</v>
      </c>
      <c r="W216" s="430" t="s">
        <v>1387</v>
      </c>
      <c r="X216" s="414">
        <v>50751</v>
      </c>
      <c r="Y216" s="77" t="s">
        <v>1156</v>
      </c>
      <c r="Z216" s="311" t="s">
        <v>1157</v>
      </c>
      <c r="AA216" s="414">
        <v>51959</v>
      </c>
      <c r="AB216" s="77" t="s">
        <v>1796</v>
      </c>
      <c r="AC216" s="430" t="s">
        <v>1797</v>
      </c>
      <c r="AD216" s="414">
        <v>53167</v>
      </c>
      <c r="AE216" s="77" t="s">
        <v>2414</v>
      </c>
      <c r="AF216" s="430" t="s">
        <v>2401</v>
      </c>
      <c r="AG216" s="414">
        <v>54375</v>
      </c>
      <c r="AH216" s="77" t="s">
        <v>4186</v>
      </c>
      <c r="AI216" s="430" t="s">
        <v>854</v>
      </c>
    </row>
    <row r="217" spans="1:35" x14ac:dyDescent="0.25">
      <c r="A217" s="76">
        <f>IF('Basic Calculator'!$AE$17&lt;&gt;"",IF(VLOOKUP('Basic Calculator'!$AE$17,'Basic Calculator'!$AG$18:$AI$75,3,FALSE)=D217,1,0),0)</f>
        <v>0</v>
      </c>
      <c r="B217" s="405">
        <f>IF('Basic Calculator'!$AE$18&lt;&gt;"",IF('Basic Calculator'!$AE$18=E217,1,0),0)</f>
        <v>0</v>
      </c>
      <c r="C217" s="81">
        <f t="shared" si="3"/>
        <v>0</v>
      </c>
      <c r="D217" s="425" t="s">
        <v>1119</v>
      </c>
      <c r="E217" s="425">
        <v>5</v>
      </c>
      <c r="F217" s="309">
        <v>50024</v>
      </c>
      <c r="G217" s="78" t="s">
        <v>778</v>
      </c>
      <c r="H217" s="307" t="s">
        <v>508</v>
      </c>
      <c r="I217" s="414">
        <v>51376</v>
      </c>
      <c r="J217" s="77" t="s">
        <v>856</v>
      </c>
      <c r="K217" s="430" t="s">
        <v>857</v>
      </c>
      <c r="L217" s="414">
        <v>52728</v>
      </c>
      <c r="M217" s="77" t="s">
        <v>1024</v>
      </c>
      <c r="N217" s="311" t="s">
        <v>1025</v>
      </c>
      <c r="O217" s="414">
        <v>54080</v>
      </c>
      <c r="P217" s="77" t="s">
        <v>995</v>
      </c>
      <c r="Q217" s="430" t="s">
        <v>977</v>
      </c>
      <c r="R217" s="414">
        <v>55431</v>
      </c>
      <c r="S217" s="77" t="s">
        <v>952</v>
      </c>
      <c r="T217" s="311" t="s">
        <v>953</v>
      </c>
      <c r="U217" s="414">
        <v>56783</v>
      </c>
      <c r="V217" s="77" t="s">
        <v>961</v>
      </c>
      <c r="W217" s="430" t="s">
        <v>962</v>
      </c>
      <c r="X217" s="414">
        <v>58135</v>
      </c>
      <c r="Y217" s="77" t="s">
        <v>2132</v>
      </c>
      <c r="Z217" s="311" t="s">
        <v>2894</v>
      </c>
      <c r="AA217" s="414">
        <v>59487</v>
      </c>
      <c r="AB217" s="77" t="s">
        <v>1321</v>
      </c>
      <c r="AC217" s="430" t="s">
        <v>1248</v>
      </c>
      <c r="AD217" s="414">
        <v>60838</v>
      </c>
      <c r="AE217" s="77" t="s">
        <v>4534</v>
      </c>
      <c r="AF217" s="430" t="s">
        <v>2285</v>
      </c>
      <c r="AG217" s="414">
        <v>62190</v>
      </c>
      <c r="AH217" s="77" t="s">
        <v>2994</v>
      </c>
      <c r="AI217" s="430" t="s">
        <v>3015</v>
      </c>
    </row>
    <row r="218" spans="1:35" x14ac:dyDescent="0.25">
      <c r="A218" s="76">
        <f>IF('Basic Calculator'!$AE$17&lt;&gt;"",IF(VLOOKUP('Basic Calculator'!$AE$17,'Basic Calculator'!$AG$18:$AI$75,3,FALSE)=D218,1,0),0)</f>
        <v>0</v>
      </c>
      <c r="B218" s="405">
        <f>IF('Basic Calculator'!$AE$18&lt;&gt;"",IF('Basic Calculator'!$AE$18=E218,1,0),0)</f>
        <v>0</v>
      </c>
      <c r="C218" s="81">
        <f t="shared" si="3"/>
        <v>0</v>
      </c>
      <c r="D218" s="425" t="s">
        <v>1119</v>
      </c>
      <c r="E218" s="425">
        <v>6</v>
      </c>
      <c r="F218" s="309">
        <v>52753</v>
      </c>
      <c r="G218" s="78" t="s">
        <v>419</v>
      </c>
      <c r="H218" s="307" t="s">
        <v>2011</v>
      </c>
      <c r="I218" s="414">
        <v>54260</v>
      </c>
      <c r="J218" s="77" t="s">
        <v>1739</v>
      </c>
      <c r="K218" s="430" t="s">
        <v>1740</v>
      </c>
      <c r="L218" s="414">
        <v>55768</v>
      </c>
      <c r="M218" s="77" t="s">
        <v>1175</v>
      </c>
      <c r="N218" s="311" t="s">
        <v>2335</v>
      </c>
      <c r="O218" s="414">
        <v>57275</v>
      </c>
      <c r="P218" s="77" t="s">
        <v>2004</v>
      </c>
      <c r="Q218" s="430" t="s">
        <v>2005</v>
      </c>
      <c r="R218" s="414">
        <v>58783</v>
      </c>
      <c r="S218" s="77" t="s">
        <v>914</v>
      </c>
      <c r="T218" s="311" t="s">
        <v>1604</v>
      </c>
      <c r="U218" s="414">
        <v>60290</v>
      </c>
      <c r="V218" s="77" t="s">
        <v>1578</v>
      </c>
      <c r="W218" s="430" t="s">
        <v>2402</v>
      </c>
      <c r="X218" s="414">
        <v>61797</v>
      </c>
      <c r="Y218" s="77" t="s">
        <v>840</v>
      </c>
      <c r="Z218" s="311" t="s">
        <v>2455</v>
      </c>
      <c r="AA218" s="414">
        <v>63305</v>
      </c>
      <c r="AB218" s="77" t="s">
        <v>1127</v>
      </c>
      <c r="AC218" s="430" t="s">
        <v>1998</v>
      </c>
      <c r="AD218" s="414">
        <v>64812</v>
      </c>
      <c r="AE218" s="77" t="s">
        <v>800</v>
      </c>
      <c r="AF218" s="430" t="s">
        <v>3170</v>
      </c>
      <c r="AG218" s="414">
        <v>66320</v>
      </c>
      <c r="AH218" s="77" t="s">
        <v>701</v>
      </c>
      <c r="AI218" s="430" t="s">
        <v>3778</v>
      </c>
    </row>
    <row r="219" spans="1:35" x14ac:dyDescent="0.25">
      <c r="A219" s="76">
        <f>IF('Basic Calculator'!$AE$17&lt;&gt;"",IF(VLOOKUP('Basic Calculator'!$AE$17,'Basic Calculator'!$AG$18:$AI$75,3,FALSE)=D219,1,0),0)</f>
        <v>0</v>
      </c>
      <c r="B219" s="405">
        <f>IF('Basic Calculator'!$AE$18&lt;&gt;"",IF('Basic Calculator'!$AE$18=E219,1,0),0)</f>
        <v>0</v>
      </c>
      <c r="C219" s="81">
        <f t="shared" si="3"/>
        <v>0</v>
      </c>
      <c r="D219" s="425" t="s">
        <v>1119</v>
      </c>
      <c r="E219" s="425">
        <v>7</v>
      </c>
      <c r="F219" s="309">
        <v>56946</v>
      </c>
      <c r="G219" s="78" t="s">
        <v>253</v>
      </c>
      <c r="H219" s="307" t="s">
        <v>254</v>
      </c>
      <c r="I219" s="414">
        <v>58621</v>
      </c>
      <c r="J219" s="77" t="s">
        <v>1539</v>
      </c>
      <c r="K219" s="430" t="s">
        <v>1847</v>
      </c>
      <c r="L219" s="414">
        <v>60296</v>
      </c>
      <c r="M219" s="77" t="s">
        <v>1578</v>
      </c>
      <c r="N219" s="311" t="s">
        <v>2402</v>
      </c>
      <c r="O219" s="414">
        <v>61971</v>
      </c>
      <c r="P219" s="77" t="s">
        <v>202</v>
      </c>
      <c r="Q219" s="430" t="s">
        <v>2692</v>
      </c>
      <c r="R219" s="414">
        <v>63646</v>
      </c>
      <c r="S219" s="77" t="s">
        <v>617</v>
      </c>
      <c r="T219" s="311" t="s">
        <v>3637</v>
      </c>
      <c r="U219" s="414">
        <v>65321</v>
      </c>
      <c r="V219" s="77" t="s">
        <v>2259</v>
      </c>
      <c r="W219" s="430" t="s">
        <v>2933</v>
      </c>
      <c r="X219" s="414">
        <v>66996</v>
      </c>
      <c r="Y219" s="77" t="s">
        <v>1273</v>
      </c>
      <c r="Z219" s="311" t="s">
        <v>3348</v>
      </c>
      <c r="AA219" s="414">
        <v>68671</v>
      </c>
      <c r="AB219" s="77" t="s">
        <v>1414</v>
      </c>
      <c r="AC219" s="430" t="s">
        <v>3241</v>
      </c>
      <c r="AD219" s="414">
        <v>70346</v>
      </c>
      <c r="AE219" s="77" t="s">
        <v>2209</v>
      </c>
      <c r="AF219" s="430" t="s">
        <v>2251</v>
      </c>
      <c r="AG219" s="414">
        <v>72021</v>
      </c>
      <c r="AH219" s="77" t="s">
        <v>2676</v>
      </c>
      <c r="AI219" s="430" t="s">
        <v>2251</v>
      </c>
    </row>
    <row r="220" spans="1:35" x14ac:dyDescent="0.25">
      <c r="A220" s="76">
        <f>IF('Basic Calculator'!$AE$17&lt;&gt;"",IF(VLOOKUP('Basic Calculator'!$AE$17,'Basic Calculator'!$AG$18:$AI$75,3,FALSE)=D220,1,0),0)</f>
        <v>0</v>
      </c>
      <c r="B220" s="405">
        <f>IF('Basic Calculator'!$AE$18&lt;&gt;"",IF('Basic Calculator'!$AE$18=E220,1,0),0)</f>
        <v>0</v>
      </c>
      <c r="C220" s="81">
        <f t="shared" si="3"/>
        <v>0</v>
      </c>
      <c r="D220" s="425" t="s">
        <v>1119</v>
      </c>
      <c r="E220" s="425">
        <v>8</v>
      </c>
      <c r="F220" s="309">
        <v>59354</v>
      </c>
      <c r="G220" s="78" t="s">
        <v>1446</v>
      </c>
      <c r="H220" s="307" t="s">
        <v>2320</v>
      </c>
      <c r="I220" s="414">
        <v>61208</v>
      </c>
      <c r="J220" s="77" t="s">
        <v>1124</v>
      </c>
      <c r="K220" s="430" t="s">
        <v>1977</v>
      </c>
      <c r="L220" s="414">
        <v>63063</v>
      </c>
      <c r="M220" s="77" t="s">
        <v>2646</v>
      </c>
      <c r="N220" s="311" t="s">
        <v>3039</v>
      </c>
      <c r="O220" s="414">
        <v>64918</v>
      </c>
      <c r="P220" s="77" t="s">
        <v>286</v>
      </c>
      <c r="Q220" s="430" t="s">
        <v>2806</v>
      </c>
      <c r="R220" s="414">
        <v>66772</v>
      </c>
      <c r="S220" s="77" t="s">
        <v>4535</v>
      </c>
      <c r="T220" s="311" t="s">
        <v>4536</v>
      </c>
      <c r="U220" s="414">
        <v>68627</v>
      </c>
      <c r="V220" s="77" t="s">
        <v>2764</v>
      </c>
      <c r="W220" s="430" t="s">
        <v>3072</v>
      </c>
      <c r="X220" s="414">
        <v>70481</v>
      </c>
      <c r="Y220" s="77" t="s">
        <v>4537</v>
      </c>
      <c r="Z220" s="311" t="s">
        <v>2251</v>
      </c>
      <c r="AA220" s="414">
        <v>72336</v>
      </c>
      <c r="AB220" s="77" t="s">
        <v>2416</v>
      </c>
      <c r="AC220" s="430" t="s">
        <v>2251</v>
      </c>
      <c r="AD220" s="414">
        <v>74191</v>
      </c>
      <c r="AE220" s="77" t="s">
        <v>576</v>
      </c>
      <c r="AF220" s="430" t="s">
        <v>2251</v>
      </c>
      <c r="AG220" s="414">
        <v>76045</v>
      </c>
      <c r="AH220" s="77" t="s">
        <v>230</v>
      </c>
      <c r="AI220" s="430" t="s">
        <v>2251</v>
      </c>
    </row>
    <row r="221" spans="1:35" x14ac:dyDescent="0.25">
      <c r="A221" s="76">
        <f>IF('Basic Calculator'!$AE$17&lt;&gt;"",IF(VLOOKUP('Basic Calculator'!$AE$17,'Basic Calculator'!$AG$18:$AI$75,3,FALSE)=D221,1,0),0)</f>
        <v>0</v>
      </c>
      <c r="B221" s="405">
        <f>IF('Basic Calculator'!$AE$18&lt;&gt;"",IF('Basic Calculator'!$AE$18=E221,1,0),0)</f>
        <v>0</v>
      </c>
      <c r="C221" s="81">
        <f t="shared" si="3"/>
        <v>0</v>
      </c>
      <c r="D221" s="425" t="s">
        <v>1119</v>
      </c>
      <c r="E221" s="425">
        <v>9</v>
      </c>
      <c r="F221" s="309">
        <v>63508</v>
      </c>
      <c r="G221" s="78" t="s">
        <v>2674</v>
      </c>
      <c r="H221" s="307" t="s">
        <v>2675</v>
      </c>
      <c r="I221" s="414">
        <v>65557</v>
      </c>
      <c r="J221" s="77" t="s">
        <v>1793</v>
      </c>
      <c r="K221" s="430" t="s">
        <v>4068</v>
      </c>
      <c r="L221" s="414">
        <v>67606</v>
      </c>
      <c r="M221" s="77" t="s">
        <v>545</v>
      </c>
      <c r="N221" s="311" t="s">
        <v>1186</v>
      </c>
      <c r="O221" s="414">
        <v>69654</v>
      </c>
      <c r="P221" s="77" t="s">
        <v>282</v>
      </c>
      <c r="Q221" s="430" t="s">
        <v>4159</v>
      </c>
      <c r="R221" s="414">
        <v>71703</v>
      </c>
      <c r="S221" s="77" t="s">
        <v>2809</v>
      </c>
      <c r="T221" s="311" t="s">
        <v>2251</v>
      </c>
      <c r="U221" s="414">
        <v>73751</v>
      </c>
      <c r="V221" s="77" t="s">
        <v>799</v>
      </c>
      <c r="W221" s="430" t="s">
        <v>2251</v>
      </c>
      <c r="X221" s="414">
        <v>75800</v>
      </c>
      <c r="Y221" s="77" t="s">
        <v>2739</v>
      </c>
      <c r="Z221" s="311" t="s">
        <v>2251</v>
      </c>
      <c r="AA221" s="414">
        <v>77848</v>
      </c>
      <c r="AB221" s="77" t="s">
        <v>3488</v>
      </c>
      <c r="AC221" s="430" t="s">
        <v>2251</v>
      </c>
      <c r="AD221" s="414">
        <v>79897</v>
      </c>
      <c r="AE221" s="77" t="s">
        <v>366</v>
      </c>
      <c r="AF221" s="430" t="s">
        <v>2251</v>
      </c>
      <c r="AG221" s="414">
        <v>81946</v>
      </c>
      <c r="AH221" s="77" t="s">
        <v>585</v>
      </c>
      <c r="AI221" s="430" t="s">
        <v>2251</v>
      </c>
    </row>
    <row r="222" spans="1:35" x14ac:dyDescent="0.25">
      <c r="A222" s="76">
        <f>IF('Basic Calculator'!$AE$17&lt;&gt;"",IF(VLOOKUP('Basic Calculator'!$AE$17,'Basic Calculator'!$AG$18:$AI$75,3,FALSE)=D222,1,0),0)</f>
        <v>0</v>
      </c>
      <c r="B222" s="405">
        <f>IF('Basic Calculator'!$AE$18&lt;&gt;"",IF('Basic Calculator'!$AE$18=E222,1,0),0)</f>
        <v>0</v>
      </c>
      <c r="C222" s="81">
        <f t="shared" si="3"/>
        <v>0</v>
      </c>
      <c r="D222" s="425" t="s">
        <v>1119</v>
      </c>
      <c r="E222" s="425">
        <v>10</v>
      </c>
      <c r="F222" s="309">
        <v>69937</v>
      </c>
      <c r="G222" s="78" t="s">
        <v>1795</v>
      </c>
      <c r="H222" s="307" t="s">
        <v>2251</v>
      </c>
      <c r="I222" s="414">
        <v>72192</v>
      </c>
      <c r="J222" s="77" t="s">
        <v>1347</v>
      </c>
      <c r="K222" s="430" t="s">
        <v>2251</v>
      </c>
      <c r="L222" s="414">
        <v>74448</v>
      </c>
      <c r="M222" s="77" t="s">
        <v>622</v>
      </c>
      <c r="N222" s="311" t="s">
        <v>2251</v>
      </c>
      <c r="O222" s="414">
        <v>76704</v>
      </c>
      <c r="P222" s="77" t="s">
        <v>691</v>
      </c>
      <c r="Q222" s="430" t="s">
        <v>2251</v>
      </c>
      <c r="R222" s="414">
        <v>78960</v>
      </c>
      <c r="S222" s="77" t="s">
        <v>1575</v>
      </c>
      <c r="T222" s="311" t="s">
        <v>2251</v>
      </c>
      <c r="U222" s="414">
        <v>81215</v>
      </c>
      <c r="V222" s="77" t="s">
        <v>1051</v>
      </c>
      <c r="W222" s="430" t="s">
        <v>2251</v>
      </c>
      <c r="X222" s="414">
        <v>83471</v>
      </c>
      <c r="Y222" s="77" t="s">
        <v>3109</v>
      </c>
      <c r="Z222" s="311" t="s">
        <v>2251</v>
      </c>
      <c r="AA222" s="414">
        <v>85727</v>
      </c>
      <c r="AB222" s="77" t="s">
        <v>2663</v>
      </c>
      <c r="AC222" s="430" t="s">
        <v>2251</v>
      </c>
      <c r="AD222" s="414">
        <v>87982</v>
      </c>
      <c r="AE222" s="77" t="s">
        <v>3153</v>
      </c>
      <c r="AF222" s="430" t="s">
        <v>2251</v>
      </c>
      <c r="AG222" s="414">
        <v>90238</v>
      </c>
      <c r="AH222" s="77" t="s">
        <v>4538</v>
      </c>
      <c r="AI222" s="430" t="s">
        <v>2251</v>
      </c>
    </row>
    <row r="223" spans="1:35" x14ac:dyDescent="0.25">
      <c r="A223" s="76">
        <f>IF('Basic Calculator'!$AE$17&lt;&gt;"",IF(VLOOKUP('Basic Calculator'!$AE$17,'Basic Calculator'!$AG$18:$AI$75,3,FALSE)=D223,1,0),0)</f>
        <v>0</v>
      </c>
      <c r="B223" s="405">
        <f>IF('Basic Calculator'!$AE$18&lt;&gt;"",IF('Basic Calculator'!$AE$18=E223,1,0),0)</f>
        <v>0</v>
      </c>
      <c r="C223" s="81">
        <f t="shared" si="3"/>
        <v>0</v>
      </c>
      <c r="D223" s="425" t="s">
        <v>1119</v>
      </c>
      <c r="E223" s="425">
        <v>11</v>
      </c>
      <c r="F223" s="309">
        <v>74361</v>
      </c>
      <c r="G223" s="78" t="s">
        <v>447</v>
      </c>
      <c r="H223" s="307" t="s">
        <v>2251</v>
      </c>
      <c r="I223" s="414">
        <v>76839</v>
      </c>
      <c r="J223" s="77" t="s">
        <v>2782</v>
      </c>
      <c r="K223" s="430" t="s">
        <v>2251</v>
      </c>
      <c r="L223" s="414">
        <v>79318</v>
      </c>
      <c r="M223" s="77" t="s">
        <v>1153</v>
      </c>
      <c r="N223" s="311" t="s">
        <v>2251</v>
      </c>
      <c r="O223" s="414">
        <v>81796</v>
      </c>
      <c r="P223" s="77" t="s">
        <v>3250</v>
      </c>
      <c r="Q223" s="430" t="s">
        <v>2251</v>
      </c>
      <c r="R223" s="414">
        <v>84274</v>
      </c>
      <c r="S223" s="77" t="s">
        <v>1092</v>
      </c>
      <c r="T223" s="311" t="s">
        <v>2251</v>
      </c>
      <c r="U223" s="414">
        <v>86753</v>
      </c>
      <c r="V223" s="77" t="s">
        <v>247</v>
      </c>
      <c r="W223" s="430" t="s">
        <v>2251</v>
      </c>
      <c r="X223" s="414">
        <v>89231</v>
      </c>
      <c r="Y223" s="77" t="s">
        <v>3889</v>
      </c>
      <c r="Z223" s="311" t="s">
        <v>2251</v>
      </c>
      <c r="AA223" s="414">
        <v>91710</v>
      </c>
      <c r="AB223" s="77" t="s">
        <v>876</v>
      </c>
      <c r="AC223" s="430" t="s">
        <v>2251</v>
      </c>
      <c r="AD223" s="414">
        <v>94188</v>
      </c>
      <c r="AE223" s="77" t="s">
        <v>4539</v>
      </c>
      <c r="AF223" s="430" t="s">
        <v>2251</v>
      </c>
      <c r="AG223" s="414">
        <v>96666</v>
      </c>
      <c r="AH223" s="77" t="s">
        <v>2044</v>
      </c>
      <c r="AI223" s="430" t="s">
        <v>2251</v>
      </c>
    </row>
    <row r="224" spans="1:35" x14ac:dyDescent="0.25">
      <c r="A224" s="76">
        <f>IF('Basic Calculator'!$AE$17&lt;&gt;"",IF(VLOOKUP('Basic Calculator'!$AE$17,'Basic Calculator'!$AG$18:$AI$75,3,FALSE)=D224,1,0),0)</f>
        <v>0</v>
      </c>
      <c r="B224" s="405">
        <f>IF('Basic Calculator'!$AE$18&lt;&gt;"",IF('Basic Calculator'!$AE$18=E224,1,0),0)</f>
        <v>0</v>
      </c>
      <c r="C224" s="81">
        <f t="shared" si="3"/>
        <v>0</v>
      </c>
      <c r="D224" s="425" t="s">
        <v>1119</v>
      </c>
      <c r="E224" s="425">
        <v>12</v>
      </c>
      <c r="F224" s="309">
        <v>89128</v>
      </c>
      <c r="G224" s="78" t="s">
        <v>1553</v>
      </c>
      <c r="H224" s="307" t="s">
        <v>2251</v>
      </c>
      <c r="I224" s="414">
        <v>92099</v>
      </c>
      <c r="J224" s="77" t="s">
        <v>2677</v>
      </c>
      <c r="K224" s="430" t="s">
        <v>2251</v>
      </c>
      <c r="L224" s="414">
        <v>95069</v>
      </c>
      <c r="M224" s="77" t="s">
        <v>4540</v>
      </c>
      <c r="N224" s="311" t="s">
        <v>2251</v>
      </c>
      <c r="O224" s="414">
        <v>98040</v>
      </c>
      <c r="P224" s="77" t="s">
        <v>2776</v>
      </c>
      <c r="Q224" s="430" t="s">
        <v>2251</v>
      </c>
      <c r="R224" s="414">
        <v>101010</v>
      </c>
      <c r="S224" s="77" t="s">
        <v>2850</v>
      </c>
      <c r="T224" s="311" t="s">
        <v>2251</v>
      </c>
      <c r="U224" s="414">
        <v>103981</v>
      </c>
      <c r="V224" s="77" t="s">
        <v>4541</v>
      </c>
      <c r="W224" s="430" t="s">
        <v>2251</v>
      </c>
      <c r="X224" s="414">
        <v>106951</v>
      </c>
      <c r="Y224" s="77" t="s">
        <v>2767</v>
      </c>
      <c r="Z224" s="311" t="s">
        <v>2767</v>
      </c>
      <c r="AA224" s="414">
        <v>109922</v>
      </c>
      <c r="AB224" s="77" t="s">
        <v>4542</v>
      </c>
      <c r="AC224" s="430" t="s">
        <v>4542</v>
      </c>
      <c r="AD224" s="414">
        <v>112892</v>
      </c>
      <c r="AE224" s="77" t="s">
        <v>2410</v>
      </c>
      <c r="AF224" s="430" t="s">
        <v>2410</v>
      </c>
      <c r="AG224" s="414">
        <v>115863</v>
      </c>
      <c r="AH224" s="77" t="s">
        <v>4543</v>
      </c>
      <c r="AI224" s="430" t="s">
        <v>4543</v>
      </c>
    </row>
    <row r="225" spans="1:35" x14ac:dyDescent="0.25">
      <c r="A225" s="76">
        <f>IF('Basic Calculator'!$AE$17&lt;&gt;"",IF(VLOOKUP('Basic Calculator'!$AE$17,'Basic Calculator'!$AG$18:$AI$75,3,FALSE)=D225,1,0),0)</f>
        <v>0</v>
      </c>
      <c r="B225" s="405">
        <f>IF('Basic Calculator'!$AE$18&lt;&gt;"",IF('Basic Calculator'!$AE$18=E225,1,0),0)</f>
        <v>0</v>
      </c>
      <c r="C225" s="81">
        <f t="shared" si="3"/>
        <v>0</v>
      </c>
      <c r="D225" s="425" t="s">
        <v>1119</v>
      </c>
      <c r="E225" s="425">
        <v>13</v>
      </c>
      <c r="F225" s="309">
        <v>105985</v>
      </c>
      <c r="G225" s="78" t="s">
        <v>3703</v>
      </c>
      <c r="H225" s="307" t="s">
        <v>3703</v>
      </c>
      <c r="I225" s="414">
        <v>109518</v>
      </c>
      <c r="J225" s="77" t="s">
        <v>3721</v>
      </c>
      <c r="K225" s="430" t="s">
        <v>3721</v>
      </c>
      <c r="L225" s="414">
        <v>113051</v>
      </c>
      <c r="M225" s="77" t="s">
        <v>4544</v>
      </c>
      <c r="N225" s="311" t="s">
        <v>4544</v>
      </c>
      <c r="O225" s="414">
        <v>116585</v>
      </c>
      <c r="P225" s="77" t="s">
        <v>4545</v>
      </c>
      <c r="Q225" s="430" t="s">
        <v>4545</v>
      </c>
      <c r="R225" s="414">
        <v>120118</v>
      </c>
      <c r="S225" s="77" t="s">
        <v>3221</v>
      </c>
      <c r="T225" s="311" t="s">
        <v>3221</v>
      </c>
      <c r="U225" s="414">
        <v>123651</v>
      </c>
      <c r="V225" s="77" t="s">
        <v>2814</v>
      </c>
      <c r="W225" s="430" t="s">
        <v>2814</v>
      </c>
      <c r="X225" s="414">
        <v>127184</v>
      </c>
      <c r="Y225" s="77" t="s">
        <v>3041</v>
      </c>
      <c r="Z225" s="311" t="s">
        <v>3041</v>
      </c>
      <c r="AA225" s="414">
        <v>130718</v>
      </c>
      <c r="AB225" s="77" t="s">
        <v>4546</v>
      </c>
      <c r="AC225" s="430" t="s">
        <v>4546</v>
      </c>
      <c r="AD225" s="414">
        <v>134251</v>
      </c>
      <c r="AE225" s="77" t="s">
        <v>4547</v>
      </c>
      <c r="AF225" s="430" t="s">
        <v>4547</v>
      </c>
      <c r="AG225" s="414">
        <v>137784</v>
      </c>
      <c r="AH225" s="77" t="s">
        <v>3629</v>
      </c>
      <c r="AI225" s="430" t="s">
        <v>3629</v>
      </c>
    </row>
    <row r="226" spans="1:35" x14ac:dyDescent="0.25">
      <c r="A226" s="76">
        <f>IF('Basic Calculator'!$AE$17&lt;&gt;"",IF(VLOOKUP('Basic Calculator'!$AE$17,'Basic Calculator'!$AG$18:$AI$75,3,FALSE)=D226,1,0),0)</f>
        <v>0</v>
      </c>
      <c r="B226" s="405">
        <f>IF('Basic Calculator'!$AE$18&lt;&gt;"",IF('Basic Calculator'!$AE$18=E226,1,0),0)</f>
        <v>0</v>
      </c>
      <c r="C226" s="81">
        <f t="shared" si="3"/>
        <v>0</v>
      </c>
      <c r="D226" s="425" t="s">
        <v>1119</v>
      </c>
      <c r="E226" s="425">
        <v>14</v>
      </c>
      <c r="F226" s="309">
        <v>125242</v>
      </c>
      <c r="G226" s="78" t="s">
        <v>3944</v>
      </c>
      <c r="H226" s="307" t="s">
        <v>3944</v>
      </c>
      <c r="I226" s="414">
        <v>129417</v>
      </c>
      <c r="J226" s="77" t="s">
        <v>3977</v>
      </c>
      <c r="K226" s="430" t="s">
        <v>3977</v>
      </c>
      <c r="L226" s="414">
        <v>133592</v>
      </c>
      <c r="M226" s="77" t="s">
        <v>4548</v>
      </c>
      <c r="N226" s="311" t="s">
        <v>4548</v>
      </c>
      <c r="O226" s="414">
        <v>137767</v>
      </c>
      <c r="P226" s="77" t="s">
        <v>4549</v>
      </c>
      <c r="Q226" s="430" t="s">
        <v>4549</v>
      </c>
      <c r="R226" s="414">
        <v>141942</v>
      </c>
      <c r="S226" s="77" t="s">
        <v>4042</v>
      </c>
      <c r="T226" s="311" t="s">
        <v>4042</v>
      </c>
      <c r="U226" s="414">
        <v>146117</v>
      </c>
      <c r="V226" s="77" t="s">
        <v>2589</v>
      </c>
      <c r="W226" s="430" t="s">
        <v>2589</v>
      </c>
      <c r="X226" s="414">
        <v>150292</v>
      </c>
      <c r="Y226" s="77" t="s">
        <v>3300</v>
      </c>
      <c r="Z226" s="311" t="s">
        <v>3300</v>
      </c>
      <c r="AA226" s="414">
        <v>154467</v>
      </c>
      <c r="AB226" s="77" t="s">
        <v>4550</v>
      </c>
      <c r="AC226" s="430" t="s">
        <v>4550</v>
      </c>
      <c r="AD226" s="414">
        <v>158642</v>
      </c>
      <c r="AE226" s="77" t="s">
        <v>3301</v>
      </c>
      <c r="AF226" s="430" t="s">
        <v>3301</v>
      </c>
      <c r="AG226" s="414">
        <v>162817</v>
      </c>
      <c r="AH226" s="77" t="s">
        <v>4551</v>
      </c>
      <c r="AI226" s="430" t="s">
        <v>4551</v>
      </c>
    </row>
    <row r="227" spans="1:35" ht="15.75" thickBot="1" x14ac:dyDescent="0.3">
      <c r="A227" s="419">
        <f>IF('Basic Calculator'!$AE$17&lt;&gt;"",IF(VLOOKUP('Basic Calculator'!$AE$17,'Basic Calculator'!$AG$18:$AI$75,3,FALSE)=D227,1,0),0)</f>
        <v>0</v>
      </c>
      <c r="B227" s="420">
        <f>IF('Basic Calculator'!$AE$18&lt;&gt;"",IF('Basic Calculator'!$AE$18=E227,1,0),0)</f>
        <v>0</v>
      </c>
      <c r="C227" s="422">
        <f t="shared" si="3"/>
        <v>0</v>
      </c>
      <c r="D227" s="426" t="s">
        <v>1119</v>
      </c>
      <c r="E227" s="426">
        <v>15</v>
      </c>
      <c r="F227" s="423">
        <v>147317</v>
      </c>
      <c r="G227" s="416" t="s">
        <v>3925</v>
      </c>
      <c r="H227" s="428" t="s">
        <v>3925</v>
      </c>
      <c r="I227" s="415">
        <v>152227</v>
      </c>
      <c r="J227" s="431" t="s">
        <v>3978</v>
      </c>
      <c r="K227" s="432" t="s">
        <v>3978</v>
      </c>
      <c r="L227" s="415">
        <v>157137</v>
      </c>
      <c r="M227" s="431" t="s">
        <v>4518</v>
      </c>
      <c r="N227" s="433" t="s">
        <v>4518</v>
      </c>
      <c r="O227" s="415">
        <v>162047</v>
      </c>
      <c r="P227" s="431" t="s">
        <v>4552</v>
      </c>
      <c r="Q227" s="432" t="s">
        <v>4552</v>
      </c>
      <c r="R227" s="415">
        <v>166957</v>
      </c>
      <c r="S227" s="431" t="s">
        <v>4044</v>
      </c>
      <c r="T227" s="433" t="s">
        <v>4044</v>
      </c>
      <c r="U227" s="415">
        <v>171868</v>
      </c>
      <c r="V227" s="431" t="s">
        <v>4553</v>
      </c>
      <c r="W227" s="432" t="s">
        <v>4553</v>
      </c>
      <c r="X227" s="415">
        <v>176778</v>
      </c>
      <c r="Y227" s="431" t="s">
        <v>3897</v>
      </c>
      <c r="Z227" s="433" t="s">
        <v>3897</v>
      </c>
      <c r="AA227" s="415">
        <v>181688</v>
      </c>
      <c r="AB227" s="431" t="s">
        <v>4554</v>
      </c>
      <c r="AC227" s="432" t="s">
        <v>4554</v>
      </c>
      <c r="AD227" s="415">
        <v>186598</v>
      </c>
      <c r="AE227" s="431" t="s">
        <v>4555</v>
      </c>
      <c r="AF227" s="432" t="s">
        <v>4555</v>
      </c>
      <c r="AG227" s="415">
        <v>191508</v>
      </c>
      <c r="AH227" s="431" t="s">
        <v>4556</v>
      </c>
      <c r="AI227" s="432" t="s">
        <v>4556</v>
      </c>
    </row>
    <row r="228" spans="1:35" x14ac:dyDescent="0.25">
      <c r="A228" s="82">
        <f>IF('Basic Calculator'!$AE$17&lt;&gt;"",IF(VLOOKUP('Basic Calculator'!$AE$17,'Basic Calculator'!$AG$18:$AI$75,3,FALSE)=D228,1,0),0)</f>
        <v>0</v>
      </c>
      <c r="B228" s="407">
        <f>IF('Basic Calculator'!$AE$18&lt;&gt;"",IF('Basic Calculator'!$AE$18=E228,1,0),0)</f>
        <v>0</v>
      </c>
      <c r="C228" s="83">
        <f t="shared" si="3"/>
        <v>0</v>
      </c>
      <c r="D228" s="434" t="s">
        <v>1129</v>
      </c>
      <c r="E228" s="434">
        <v>1</v>
      </c>
      <c r="F228" s="308">
        <v>26221</v>
      </c>
      <c r="G228" s="84" t="s">
        <v>4557</v>
      </c>
      <c r="H228" s="400" t="s">
        <v>722</v>
      </c>
      <c r="I228" s="413">
        <v>27101</v>
      </c>
      <c r="J228" s="85" t="s">
        <v>3508</v>
      </c>
      <c r="K228" s="429" t="s">
        <v>1355</v>
      </c>
      <c r="L228" s="413">
        <v>27971</v>
      </c>
      <c r="M228" s="85" t="s">
        <v>174</v>
      </c>
      <c r="N228" s="310" t="s">
        <v>175</v>
      </c>
      <c r="O228" s="413">
        <v>28841</v>
      </c>
      <c r="P228" s="85" t="s">
        <v>4558</v>
      </c>
      <c r="Q228" s="429" t="s">
        <v>1142</v>
      </c>
      <c r="R228" s="413">
        <v>29710</v>
      </c>
      <c r="S228" s="85" t="s">
        <v>305</v>
      </c>
      <c r="T228" s="310" t="s">
        <v>306</v>
      </c>
      <c r="U228" s="413">
        <v>30219</v>
      </c>
      <c r="V228" s="85" t="s">
        <v>3862</v>
      </c>
      <c r="W228" s="429" t="s">
        <v>665</v>
      </c>
      <c r="X228" s="413">
        <v>31083</v>
      </c>
      <c r="Y228" s="85" t="s">
        <v>2671</v>
      </c>
      <c r="Z228" s="310" t="s">
        <v>1491</v>
      </c>
      <c r="AA228" s="413">
        <v>31952</v>
      </c>
      <c r="AB228" s="85" t="s">
        <v>2258</v>
      </c>
      <c r="AC228" s="429" t="s">
        <v>2069</v>
      </c>
      <c r="AD228" s="413">
        <v>31987</v>
      </c>
      <c r="AE228" s="85" t="s">
        <v>3277</v>
      </c>
      <c r="AF228" s="429" t="s">
        <v>1462</v>
      </c>
      <c r="AG228" s="413">
        <v>32799</v>
      </c>
      <c r="AH228" s="85" t="s">
        <v>2223</v>
      </c>
      <c r="AI228" s="429" t="s">
        <v>1367</v>
      </c>
    </row>
    <row r="229" spans="1:35" x14ac:dyDescent="0.25">
      <c r="A229" s="76">
        <f>IF('Basic Calculator'!$AE$17&lt;&gt;"",IF(VLOOKUP('Basic Calculator'!$AE$17,'Basic Calculator'!$AG$18:$AI$75,3,FALSE)=D229,1,0),0)</f>
        <v>0</v>
      </c>
      <c r="B229" s="405">
        <f>IF('Basic Calculator'!$AE$18&lt;&gt;"",IF('Basic Calculator'!$AE$18=E229,1,0),0)</f>
        <v>0</v>
      </c>
      <c r="C229" s="81">
        <f t="shared" si="3"/>
        <v>0</v>
      </c>
      <c r="D229" s="425" t="s">
        <v>1129</v>
      </c>
      <c r="E229" s="425">
        <v>2</v>
      </c>
      <c r="F229" s="309">
        <v>29483</v>
      </c>
      <c r="G229" s="78" t="s">
        <v>2688</v>
      </c>
      <c r="H229" s="307" t="s">
        <v>1074</v>
      </c>
      <c r="I229" s="414">
        <v>30185</v>
      </c>
      <c r="J229" s="77" t="s">
        <v>2751</v>
      </c>
      <c r="K229" s="430" t="s">
        <v>1214</v>
      </c>
      <c r="L229" s="414">
        <v>31161</v>
      </c>
      <c r="M229" s="77" t="s">
        <v>2248</v>
      </c>
      <c r="N229" s="311" t="s">
        <v>1154</v>
      </c>
      <c r="O229" s="414">
        <v>31987</v>
      </c>
      <c r="P229" s="77" t="s">
        <v>3277</v>
      </c>
      <c r="Q229" s="430" t="s">
        <v>1462</v>
      </c>
      <c r="R229" s="414">
        <v>32348</v>
      </c>
      <c r="S229" s="77" t="s">
        <v>3630</v>
      </c>
      <c r="T229" s="311" t="s">
        <v>3631</v>
      </c>
      <c r="U229" s="414">
        <v>33300</v>
      </c>
      <c r="V229" s="77" t="s">
        <v>3854</v>
      </c>
      <c r="W229" s="430" t="s">
        <v>678</v>
      </c>
      <c r="X229" s="414">
        <v>34251</v>
      </c>
      <c r="Y229" s="77" t="s">
        <v>3529</v>
      </c>
      <c r="Z229" s="311" t="s">
        <v>856</v>
      </c>
      <c r="AA229" s="414">
        <v>35203</v>
      </c>
      <c r="AB229" s="77" t="s">
        <v>2450</v>
      </c>
      <c r="AC229" s="430" t="s">
        <v>2354</v>
      </c>
      <c r="AD229" s="414">
        <v>36155</v>
      </c>
      <c r="AE229" s="77" t="s">
        <v>4559</v>
      </c>
      <c r="AF229" s="430" t="s">
        <v>1335</v>
      </c>
      <c r="AG229" s="414">
        <v>37107</v>
      </c>
      <c r="AH229" s="77" t="s">
        <v>4560</v>
      </c>
      <c r="AI229" s="430" t="s">
        <v>1480</v>
      </c>
    </row>
    <row r="230" spans="1:35" x14ac:dyDescent="0.25">
      <c r="A230" s="76">
        <f>IF('Basic Calculator'!$AE$17&lt;&gt;"",IF(VLOOKUP('Basic Calculator'!$AE$17,'Basic Calculator'!$AG$18:$AI$75,3,FALSE)=D230,1,0),0)</f>
        <v>0</v>
      </c>
      <c r="B230" s="405">
        <f>IF('Basic Calculator'!$AE$18&lt;&gt;"",IF('Basic Calculator'!$AE$18=E230,1,0),0)</f>
        <v>0</v>
      </c>
      <c r="C230" s="81">
        <f t="shared" si="3"/>
        <v>0</v>
      </c>
      <c r="D230" s="425" t="s">
        <v>1129</v>
      </c>
      <c r="E230" s="425">
        <v>3</v>
      </c>
      <c r="F230" s="309">
        <v>38603</v>
      </c>
      <c r="G230" s="78" t="s">
        <v>422</v>
      </c>
      <c r="H230" s="307" t="s">
        <v>423</v>
      </c>
      <c r="I230" s="414">
        <v>39675</v>
      </c>
      <c r="J230" s="77" t="s">
        <v>652</v>
      </c>
      <c r="K230" s="430" t="s">
        <v>1375</v>
      </c>
      <c r="L230" s="414">
        <v>40748</v>
      </c>
      <c r="M230" s="77" t="s">
        <v>1687</v>
      </c>
      <c r="N230" s="311" t="s">
        <v>1790</v>
      </c>
      <c r="O230" s="414">
        <v>41820</v>
      </c>
      <c r="P230" s="77" t="s">
        <v>1254</v>
      </c>
      <c r="Q230" s="430" t="s">
        <v>1525</v>
      </c>
      <c r="R230" s="414">
        <v>42892</v>
      </c>
      <c r="S230" s="77" t="s">
        <v>1711</v>
      </c>
      <c r="T230" s="311" t="s">
        <v>1654</v>
      </c>
      <c r="U230" s="414">
        <v>43964</v>
      </c>
      <c r="V230" s="77" t="s">
        <v>4561</v>
      </c>
      <c r="W230" s="430" t="s">
        <v>3848</v>
      </c>
      <c r="X230" s="414">
        <v>45036</v>
      </c>
      <c r="Y230" s="77" t="s">
        <v>2854</v>
      </c>
      <c r="Z230" s="311" t="s">
        <v>1001</v>
      </c>
      <c r="AA230" s="414">
        <v>46108</v>
      </c>
      <c r="AB230" s="77" t="s">
        <v>3776</v>
      </c>
      <c r="AC230" s="430" t="s">
        <v>290</v>
      </c>
      <c r="AD230" s="414">
        <v>47180</v>
      </c>
      <c r="AE230" s="77" t="s">
        <v>1197</v>
      </c>
      <c r="AF230" s="430" t="s">
        <v>1209</v>
      </c>
      <c r="AG230" s="414">
        <v>48253</v>
      </c>
      <c r="AH230" s="77" t="s">
        <v>1645</v>
      </c>
      <c r="AI230" s="430" t="s">
        <v>1646</v>
      </c>
    </row>
    <row r="231" spans="1:35" x14ac:dyDescent="0.25">
      <c r="A231" s="76">
        <f>IF('Basic Calculator'!$AE$17&lt;&gt;"",IF(VLOOKUP('Basic Calculator'!$AE$17,'Basic Calculator'!$AG$18:$AI$75,3,FALSE)=D231,1,0),0)</f>
        <v>0</v>
      </c>
      <c r="B231" s="405">
        <f>IF('Basic Calculator'!$AE$18&lt;&gt;"",IF('Basic Calculator'!$AE$18=E231,1,0),0)</f>
        <v>0</v>
      </c>
      <c r="C231" s="81">
        <f t="shared" si="3"/>
        <v>0</v>
      </c>
      <c r="D231" s="425" t="s">
        <v>1129</v>
      </c>
      <c r="E231" s="425">
        <v>4</v>
      </c>
      <c r="F231" s="309">
        <v>43332</v>
      </c>
      <c r="G231" s="78" t="s">
        <v>434</v>
      </c>
      <c r="H231" s="307" t="s">
        <v>435</v>
      </c>
      <c r="I231" s="414">
        <v>44535</v>
      </c>
      <c r="J231" s="77" t="s">
        <v>1366</v>
      </c>
      <c r="K231" s="430" t="s">
        <v>1304</v>
      </c>
      <c r="L231" s="414">
        <v>45739</v>
      </c>
      <c r="M231" s="77" t="s">
        <v>2030</v>
      </c>
      <c r="N231" s="311" t="s">
        <v>2764</v>
      </c>
      <c r="O231" s="414">
        <v>46942</v>
      </c>
      <c r="P231" s="77" t="s">
        <v>1622</v>
      </c>
      <c r="Q231" s="430" t="s">
        <v>1243</v>
      </c>
      <c r="R231" s="414">
        <v>48145</v>
      </c>
      <c r="S231" s="77" t="s">
        <v>985</v>
      </c>
      <c r="T231" s="311" t="s">
        <v>1009</v>
      </c>
      <c r="U231" s="414">
        <v>49349</v>
      </c>
      <c r="V231" s="77" t="s">
        <v>3201</v>
      </c>
      <c r="W231" s="430" t="s">
        <v>1373</v>
      </c>
      <c r="X231" s="414">
        <v>50552</v>
      </c>
      <c r="Y231" s="77" t="s">
        <v>1083</v>
      </c>
      <c r="Z231" s="311" t="s">
        <v>899</v>
      </c>
      <c r="AA231" s="414">
        <v>51755</v>
      </c>
      <c r="AB231" s="77" t="s">
        <v>261</v>
      </c>
      <c r="AC231" s="430" t="s">
        <v>262</v>
      </c>
      <c r="AD231" s="414">
        <v>52959</v>
      </c>
      <c r="AE231" s="77" t="s">
        <v>4185</v>
      </c>
      <c r="AF231" s="430" t="s">
        <v>770</v>
      </c>
      <c r="AG231" s="414">
        <v>54162</v>
      </c>
      <c r="AH231" s="77" t="s">
        <v>869</v>
      </c>
      <c r="AI231" s="430" t="s">
        <v>870</v>
      </c>
    </row>
    <row r="232" spans="1:35" x14ac:dyDescent="0.25">
      <c r="A232" s="76">
        <f>IF('Basic Calculator'!$AE$17&lt;&gt;"",IF(VLOOKUP('Basic Calculator'!$AE$17,'Basic Calculator'!$AG$18:$AI$75,3,FALSE)=D232,1,0),0)</f>
        <v>0</v>
      </c>
      <c r="B232" s="405">
        <f>IF('Basic Calculator'!$AE$18&lt;&gt;"",IF('Basic Calculator'!$AE$18=E232,1,0),0)</f>
        <v>0</v>
      </c>
      <c r="C232" s="81">
        <f t="shared" si="3"/>
        <v>0</v>
      </c>
      <c r="D232" s="425" t="s">
        <v>1129</v>
      </c>
      <c r="E232" s="425">
        <v>5</v>
      </c>
      <c r="F232" s="309">
        <v>49828</v>
      </c>
      <c r="G232" s="78" t="s">
        <v>4067</v>
      </c>
      <c r="H232" s="307" t="s">
        <v>288</v>
      </c>
      <c r="I232" s="414">
        <v>51174</v>
      </c>
      <c r="J232" s="77" t="s">
        <v>1017</v>
      </c>
      <c r="K232" s="430" t="s">
        <v>1018</v>
      </c>
      <c r="L232" s="414">
        <v>52521</v>
      </c>
      <c r="M232" s="77" t="s">
        <v>1492</v>
      </c>
      <c r="N232" s="311" t="s">
        <v>1949</v>
      </c>
      <c r="O232" s="414">
        <v>53867</v>
      </c>
      <c r="P232" s="77" t="s">
        <v>2844</v>
      </c>
      <c r="Q232" s="430" t="s">
        <v>2845</v>
      </c>
      <c r="R232" s="414">
        <v>55214</v>
      </c>
      <c r="S232" s="77" t="s">
        <v>686</v>
      </c>
      <c r="T232" s="311" t="s">
        <v>687</v>
      </c>
      <c r="U232" s="414">
        <v>56560</v>
      </c>
      <c r="V232" s="77" t="s">
        <v>1953</v>
      </c>
      <c r="W232" s="430" t="s">
        <v>1954</v>
      </c>
      <c r="X232" s="414">
        <v>57907</v>
      </c>
      <c r="Y232" s="77" t="s">
        <v>423</v>
      </c>
      <c r="Z232" s="311" t="s">
        <v>2928</v>
      </c>
      <c r="AA232" s="414">
        <v>59253</v>
      </c>
      <c r="AB232" s="77" t="s">
        <v>2861</v>
      </c>
      <c r="AC232" s="430" t="s">
        <v>2026</v>
      </c>
      <c r="AD232" s="414">
        <v>60600</v>
      </c>
      <c r="AE232" s="77" t="s">
        <v>488</v>
      </c>
      <c r="AF232" s="430" t="s">
        <v>2093</v>
      </c>
      <c r="AG232" s="414">
        <v>61946</v>
      </c>
      <c r="AH232" s="77" t="s">
        <v>2925</v>
      </c>
      <c r="AI232" s="430" t="s">
        <v>2929</v>
      </c>
    </row>
    <row r="233" spans="1:35" x14ac:dyDescent="0.25">
      <c r="A233" s="76">
        <f>IF('Basic Calculator'!$AE$17&lt;&gt;"",IF(VLOOKUP('Basic Calculator'!$AE$17,'Basic Calculator'!$AG$18:$AI$75,3,FALSE)=D233,1,0),0)</f>
        <v>0</v>
      </c>
      <c r="B233" s="405">
        <f>IF('Basic Calculator'!$AE$18&lt;&gt;"",IF('Basic Calculator'!$AE$18=E233,1,0),0)</f>
        <v>0</v>
      </c>
      <c r="C233" s="81">
        <f t="shared" si="3"/>
        <v>0</v>
      </c>
      <c r="D233" s="425" t="s">
        <v>1129</v>
      </c>
      <c r="E233" s="425">
        <v>6</v>
      </c>
      <c r="F233" s="309">
        <v>52546</v>
      </c>
      <c r="G233" s="78" t="s">
        <v>579</v>
      </c>
      <c r="H233" s="307" t="s">
        <v>580</v>
      </c>
      <c r="I233" s="414">
        <v>54047</v>
      </c>
      <c r="J233" s="77" t="s">
        <v>2489</v>
      </c>
      <c r="K233" s="430" t="s">
        <v>692</v>
      </c>
      <c r="L233" s="414">
        <v>55549</v>
      </c>
      <c r="M233" s="77" t="s">
        <v>375</v>
      </c>
      <c r="N233" s="311" t="s">
        <v>376</v>
      </c>
      <c r="O233" s="414">
        <v>57050</v>
      </c>
      <c r="P233" s="77" t="s">
        <v>1766</v>
      </c>
      <c r="Q233" s="430" t="s">
        <v>1749</v>
      </c>
      <c r="R233" s="414">
        <v>58552</v>
      </c>
      <c r="S233" s="77" t="s">
        <v>874</v>
      </c>
      <c r="T233" s="311" t="s">
        <v>2236</v>
      </c>
      <c r="U233" s="414">
        <v>60053</v>
      </c>
      <c r="V233" s="77" t="s">
        <v>998</v>
      </c>
      <c r="W233" s="430" t="s">
        <v>644</v>
      </c>
      <c r="X233" s="414">
        <v>61555</v>
      </c>
      <c r="Y233" s="77" t="s">
        <v>999</v>
      </c>
      <c r="Z233" s="311" t="s">
        <v>2344</v>
      </c>
      <c r="AA233" s="414">
        <v>63056</v>
      </c>
      <c r="AB233" s="77" t="s">
        <v>449</v>
      </c>
      <c r="AC233" s="430" t="s">
        <v>2010</v>
      </c>
      <c r="AD233" s="414">
        <v>64558</v>
      </c>
      <c r="AE233" s="77" t="s">
        <v>795</v>
      </c>
      <c r="AF233" s="430" t="s">
        <v>3171</v>
      </c>
      <c r="AG233" s="414">
        <v>66059</v>
      </c>
      <c r="AH233" s="77" t="s">
        <v>2943</v>
      </c>
      <c r="AI233" s="430" t="s">
        <v>2865</v>
      </c>
    </row>
    <row r="234" spans="1:35" x14ac:dyDescent="0.25">
      <c r="A234" s="76">
        <f>IF('Basic Calculator'!$AE$17&lt;&gt;"",IF(VLOOKUP('Basic Calculator'!$AE$17,'Basic Calculator'!$AG$18:$AI$75,3,FALSE)=D234,1,0),0)</f>
        <v>0</v>
      </c>
      <c r="B234" s="405">
        <f>IF('Basic Calculator'!$AE$18&lt;&gt;"",IF('Basic Calculator'!$AE$18=E234,1,0),0)</f>
        <v>0</v>
      </c>
      <c r="C234" s="81">
        <f t="shared" si="3"/>
        <v>0</v>
      </c>
      <c r="D234" s="425" t="s">
        <v>1129</v>
      </c>
      <c r="E234" s="425">
        <v>7</v>
      </c>
      <c r="F234" s="309">
        <v>56722</v>
      </c>
      <c r="G234" s="78" t="s">
        <v>1266</v>
      </c>
      <c r="H234" s="307" t="s">
        <v>1597</v>
      </c>
      <c r="I234" s="414">
        <v>58391</v>
      </c>
      <c r="J234" s="77" t="s">
        <v>1573</v>
      </c>
      <c r="K234" s="430" t="s">
        <v>510</v>
      </c>
      <c r="L234" s="414">
        <v>60059</v>
      </c>
      <c r="M234" s="77" t="s">
        <v>1598</v>
      </c>
      <c r="N234" s="311" t="s">
        <v>511</v>
      </c>
      <c r="O234" s="414">
        <v>61728</v>
      </c>
      <c r="P234" s="77" t="s">
        <v>1236</v>
      </c>
      <c r="Q234" s="430" t="s">
        <v>2690</v>
      </c>
      <c r="R234" s="414">
        <v>63396</v>
      </c>
      <c r="S234" s="77" t="s">
        <v>661</v>
      </c>
      <c r="T234" s="311" t="s">
        <v>2932</v>
      </c>
      <c r="U234" s="414">
        <v>65065</v>
      </c>
      <c r="V234" s="77" t="s">
        <v>894</v>
      </c>
      <c r="W234" s="430" t="s">
        <v>2575</v>
      </c>
      <c r="X234" s="414">
        <v>66733</v>
      </c>
      <c r="Y234" s="77" t="s">
        <v>2224</v>
      </c>
      <c r="Z234" s="311" t="s">
        <v>2975</v>
      </c>
      <c r="AA234" s="414">
        <v>68402</v>
      </c>
      <c r="AB234" s="77" t="s">
        <v>1126</v>
      </c>
      <c r="AC234" s="430" t="s">
        <v>3141</v>
      </c>
      <c r="AD234" s="414">
        <v>70070</v>
      </c>
      <c r="AE234" s="77" t="s">
        <v>469</v>
      </c>
      <c r="AF234" s="430" t="s">
        <v>4159</v>
      </c>
      <c r="AG234" s="414">
        <v>71738</v>
      </c>
      <c r="AH234" s="77" t="s">
        <v>1478</v>
      </c>
      <c r="AI234" s="430" t="s">
        <v>4159</v>
      </c>
    </row>
    <row r="235" spans="1:35" x14ac:dyDescent="0.25">
      <c r="A235" s="76">
        <f>IF('Basic Calculator'!$AE$17&lt;&gt;"",IF(VLOOKUP('Basic Calculator'!$AE$17,'Basic Calculator'!$AG$18:$AI$75,3,FALSE)=D235,1,0),0)</f>
        <v>0</v>
      </c>
      <c r="B235" s="405">
        <f>IF('Basic Calculator'!$AE$18&lt;&gt;"",IF('Basic Calculator'!$AE$18=E235,1,0),0)</f>
        <v>0</v>
      </c>
      <c r="C235" s="81">
        <f t="shared" si="3"/>
        <v>0</v>
      </c>
      <c r="D235" s="425" t="s">
        <v>1129</v>
      </c>
      <c r="E235" s="425">
        <v>8</v>
      </c>
      <c r="F235" s="309">
        <v>59121</v>
      </c>
      <c r="G235" s="78" t="s">
        <v>2194</v>
      </c>
      <c r="H235" s="307" t="s">
        <v>2195</v>
      </c>
      <c r="I235" s="414">
        <v>60968</v>
      </c>
      <c r="J235" s="77" t="s">
        <v>1611</v>
      </c>
      <c r="K235" s="430" t="s">
        <v>2847</v>
      </c>
      <c r="L235" s="414">
        <v>62815</v>
      </c>
      <c r="M235" s="77" t="s">
        <v>2144</v>
      </c>
      <c r="N235" s="311" t="s">
        <v>3178</v>
      </c>
      <c r="O235" s="414">
        <v>64663</v>
      </c>
      <c r="P235" s="77" t="s">
        <v>440</v>
      </c>
      <c r="Q235" s="430" t="s">
        <v>3051</v>
      </c>
      <c r="R235" s="414">
        <v>66510</v>
      </c>
      <c r="S235" s="77" t="s">
        <v>2682</v>
      </c>
      <c r="T235" s="311" t="s">
        <v>2736</v>
      </c>
      <c r="U235" s="414">
        <v>68357</v>
      </c>
      <c r="V235" s="77" t="s">
        <v>1447</v>
      </c>
      <c r="W235" s="430" t="s">
        <v>2601</v>
      </c>
      <c r="X235" s="414">
        <v>70205</v>
      </c>
      <c r="Y235" s="77" t="s">
        <v>600</v>
      </c>
      <c r="Z235" s="311" t="s">
        <v>4159</v>
      </c>
      <c r="AA235" s="414">
        <v>72052</v>
      </c>
      <c r="AB235" s="77" t="s">
        <v>1416</v>
      </c>
      <c r="AC235" s="430" t="s">
        <v>4159</v>
      </c>
      <c r="AD235" s="414">
        <v>73899</v>
      </c>
      <c r="AE235" s="77" t="s">
        <v>4229</v>
      </c>
      <c r="AF235" s="430" t="s">
        <v>4159</v>
      </c>
      <c r="AG235" s="414">
        <v>75747</v>
      </c>
      <c r="AH235" s="77" t="s">
        <v>2166</v>
      </c>
      <c r="AI235" s="430" t="s">
        <v>4159</v>
      </c>
    </row>
    <row r="236" spans="1:35" x14ac:dyDescent="0.25">
      <c r="A236" s="76">
        <f>IF('Basic Calculator'!$AE$17&lt;&gt;"",IF(VLOOKUP('Basic Calculator'!$AE$17,'Basic Calculator'!$AG$18:$AI$75,3,FALSE)=D236,1,0),0)</f>
        <v>0</v>
      </c>
      <c r="B236" s="405">
        <f>IF('Basic Calculator'!$AE$18&lt;&gt;"",IF('Basic Calculator'!$AE$18=E236,1,0),0)</f>
        <v>0</v>
      </c>
      <c r="C236" s="81">
        <f t="shared" si="3"/>
        <v>0</v>
      </c>
      <c r="D236" s="425" t="s">
        <v>1129</v>
      </c>
      <c r="E236" s="425">
        <v>9</v>
      </c>
      <c r="F236" s="309">
        <v>63259</v>
      </c>
      <c r="G236" s="78" t="s">
        <v>1515</v>
      </c>
      <c r="H236" s="307" t="s">
        <v>3070</v>
      </c>
      <c r="I236" s="414">
        <v>65300</v>
      </c>
      <c r="J236" s="77" t="s">
        <v>495</v>
      </c>
      <c r="K236" s="430" t="s">
        <v>3612</v>
      </c>
      <c r="L236" s="414">
        <v>67340</v>
      </c>
      <c r="M236" s="77" t="s">
        <v>936</v>
      </c>
      <c r="N236" s="311" t="s">
        <v>2496</v>
      </c>
      <c r="O236" s="414">
        <v>69381</v>
      </c>
      <c r="P236" s="77" t="s">
        <v>1738</v>
      </c>
      <c r="Q236" s="430" t="s">
        <v>3371</v>
      </c>
      <c r="R236" s="414">
        <v>71421</v>
      </c>
      <c r="S236" s="77" t="s">
        <v>1240</v>
      </c>
      <c r="T236" s="311" t="s">
        <v>4159</v>
      </c>
      <c r="U236" s="414">
        <v>73462</v>
      </c>
      <c r="V236" s="77" t="s">
        <v>3533</v>
      </c>
      <c r="W236" s="430" t="s">
        <v>4159</v>
      </c>
      <c r="X236" s="414">
        <v>75502</v>
      </c>
      <c r="Y236" s="77" t="s">
        <v>933</v>
      </c>
      <c r="Z236" s="311" t="s">
        <v>4159</v>
      </c>
      <c r="AA236" s="414">
        <v>77543</v>
      </c>
      <c r="AB236" s="77" t="s">
        <v>346</v>
      </c>
      <c r="AC236" s="430" t="s">
        <v>4159</v>
      </c>
      <c r="AD236" s="414">
        <v>79583</v>
      </c>
      <c r="AE236" s="77" t="s">
        <v>233</v>
      </c>
      <c r="AF236" s="430" t="s">
        <v>4159</v>
      </c>
      <c r="AG236" s="414">
        <v>81624</v>
      </c>
      <c r="AH236" s="77" t="s">
        <v>2032</v>
      </c>
      <c r="AI236" s="430" t="s">
        <v>4159</v>
      </c>
    </row>
    <row r="237" spans="1:35" x14ac:dyDescent="0.25">
      <c r="A237" s="76">
        <f>IF('Basic Calculator'!$AE$17&lt;&gt;"",IF(VLOOKUP('Basic Calculator'!$AE$17,'Basic Calculator'!$AG$18:$AI$75,3,FALSE)=D237,1,0),0)</f>
        <v>0</v>
      </c>
      <c r="B237" s="405">
        <f>IF('Basic Calculator'!$AE$18&lt;&gt;"",IF('Basic Calculator'!$AE$18=E237,1,0),0)</f>
        <v>0</v>
      </c>
      <c r="C237" s="81">
        <f t="shared" si="3"/>
        <v>0</v>
      </c>
      <c r="D237" s="425" t="s">
        <v>1129</v>
      </c>
      <c r="E237" s="425">
        <v>10</v>
      </c>
      <c r="F237" s="309">
        <v>69662</v>
      </c>
      <c r="G237" s="78" t="s">
        <v>282</v>
      </c>
      <c r="H237" s="307" t="s">
        <v>4159</v>
      </c>
      <c r="I237" s="414">
        <v>71909</v>
      </c>
      <c r="J237" s="77" t="s">
        <v>502</v>
      </c>
      <c r="K237" s="430" t="s">
        <v>4159</v>
      </c>
      <c r="L237" s="414">
        <v>74156</v>
      </c>
      <c r="M237" s="77" t="s">
        <v>2201</v>
      </c>
      <c r="N237" s="311" t="s">
        <v>4159</v>
      </c>
      <c r="O237" s="414">
        <v>76403</v>
      </c>
      <c r="P237" s="77" t="s">
        <v>2257</v>
      </c>
      <c r="Q237" s="430" t="s">
        <v>4159</v>
      </c>
      <c r="R237" s="414">
        <v>78650</v>
      </c>
      <c r="S237" s="77" t="s">
        <v>4562</v>
      </c>
      <c r="T237" s="311" t="s">
        <v>4159</v>
      </c>
      <c r="U237" s="414">
        <v>80896</v>
      </c>
      <c r="V237" s="77" t="s">
        <v>374</v>
      </c>
      <c r="W237" s="430" t="s">
        <v>4159</v>
      </c>
      <c r="X237" s="414">
        <v>83143</v>
      </c>
      <c r="Y237" s="77" t="s">
        <v>953</v>
      </c>
      <c r="Z237" s="311" t="s">
        <v>4159</v>
      </c>
      <c r="AA237" s="414">
        <v>85390</v>
      </c>
      <c r="AB237" s="77" t="s">
        <v>791</v>
      </c>
      <c r="AC237" s="430" t="s">
        <v>4159</v>
      </c>
      <c r="AD237" s="414">
        <v>87637</v>
      </c>
      <c r="AE237" s="77" t="s">
        <v>256</v>
      </c>
      <c r="AF237" s="430" t="s">
        <v>4159</v>
      </c>
      <c r="AG237" s="414">
        <v>89884</v>
      </c>
      <c r="AH237" s="77" t="s">
        <v>2013</v>
      </c>
      <c r="AI237" s="430" t="s">
        <v>4159</v>
      </c>
    </row>
    <row r="238" spans="1:35" x14ac:dyDescent="0.25">
      <c r="A238" s="76">
        <f>IF('Basic Calculator'!$AE$17&lt;&gt;"",IF(VLOOKUP('Basic Calculator'!$AE$17,'Basic Calculator'!$AG$18:$AI$75,3,FALSE)=D238,1,0),0)</f>
        <v>0</v>
      </c>
      <c r="B238" s="405">
        <f>IF('Basic Calculator'!$AE$18&lt;&gt;"",IF('Basic Calculator'!$AE$18=E238,1,0),0)</f>
        <v>0</v>
      </c>
      <c r="C238" s="81">
        <f t="shared" si="3"/>
        <v>0</v>
      </c>
      <c r="D238" s="425" t="s">
        <v>1129</v>
      </c>
      <c r="E238" s="425">
        <v>11</v>
      </c>
      <c r="F238" s="309">
        <v>74069</v>
      </c>
      <c r="G238" s="78" t="s">
        <v>471</v>
      </c>
      <c r="H238" s="307" t="s">
        <v>4159</v>
      </c>
      <c r="I238" s="414">
        <v>76537</v>
      </c>
      <c r="J238" s="77" t="s">
        <v>1991</v>
      </c>
      <c r="K238" s="430" t="s">
        <v>4159</v>
      </c>
      <c r="L238" s="414">
        <v>79006</v>
      </c>
      <c r="M238" s="77" t="s">
        <v>804</v>
      </c>
      <c r="N238" s="311" t="s">
        <v>4159</v>
      </c>
      <c r="O238" s="414">
        <v>81475</v>
      </c>
      <c r="P238" s="77" t="s">
        <v>3384</v>
      </c>
      <c r="Q238" s="430" t="s">
        <v>4159</v>
      </c>
      <c r="R238" s="414">
        <v>83944</v>
      </c>
      <c r="S238" s="77" t="s">
        <v>2371</v>
      </c>
      <c r="T238" s="311" t="s">
        <v>4159</v>
      </c>
      <c r="U238" s="414">
        <v>86412</v>
      </c>
      <c r="V238" s="77" t="s">
        <v>1950</v>
      </c>
      <c r="W238" s="430" t="s">
        <v>4159</v>
      </c>
      <c r="X238" s="414">
        <v>88881</v>
      </c>
      <c r="Y238" s="77" t="s">
        <v>2026</v>
      </c>
      <c r="Z238" s="311" t="s">
        <v>4159</v>
      </c>
      <c r="AA238" s="414">
        <v>91350</v>
      </c>
      <c r="AB238" s="77" t="s">
        <v>2091</v>
      </c>
      <c r="AC238" s="430" t="s">
        <v>4159</v>
      </c>
      <c r="AD238" s="414">
        <v>93818</v>
      </c>
      <c r="AE238" s="77" t="s">
        <v>4563</v>
      </c>
      <c r="AF238" s="430" t="s">
        <v>4159</v>
      </c>
      <c r="AG238" s="414">
        <v>96287</v>
      </c>
      <c r="AH238" s="77" t="s">
        <v>2714</v>
      </c>
      <c r="AI238" s="430" t="s">
        <v>4159</v>
      </c>
    </row>
    <row r="239" spans="1:35" x14ac:dyDescent="0.25">
      <c r="A239" s="76">
        <f>IF('Basic Calculator'!$AE$17&lt;&gt;"",IF(VLOOKUP('Basic Calculator'!$AE$17,'Basic Calculator'!$AG$18:$AI$75,3,FALSE)=D239,1,0),0)</f>
        <v>0</v>
      </c>
      <c r="B239" s="405">
        <f>IF('Basic Calculator'!$AE$18&lt;&gt;"",IF('Basic Calculator'!$AE$18=E239,1,0),0)</f>
        <v>0</v>
      </c>
      <c r="C239" s="81">
        <f t="shared" si="3"/>
        <v>0</v>
      </c>
      <c r="D239" s="425" t="s">
        <v>1129</v>
      </c>
      <c r="E239" s="425">
        <v>12</v>
      </c>
      <c r="F239" s="309">
        <v>88778</v>
      </c>
      <c r="G239" s="78" t="s">
        <v>2131</v>
      </c>
      <c r="H239" s="307" t="s">
        <v>4159</v>
      </c>
      <c r="I239" s="414">
        <v>91737</v>
      </c>
      <c r="J239" s="77" t="s">
        <v>3708</v>
      </c>
      <c r="K239" s="430" t="s">
        <v>4159</v>
      </c>
      <c r="L239" s="414">
        <v>94696</v>
      </c>
      <c r="M239" s="77" t="s">
        <v>3865</v>
      </c>
      <c r="N239" s="311" t="s">
        <v>4159</v>
      </c>
      <c r="O239" s="414">
        <v>97655</v>
      </c>
      <c r="P239" s="77" t="s">
        <v>4111</v>
      </c>
      <c r="Q239" s="430" t="s">
        <v>4159</v>
      </c>
      <c r="R239" s="414">
        <v>100614</v>
      </c>
      <c r="S239" s="77" t="s">
        <v>4564</v>
      </c>
      <c r="T239" s="311" t="s">
        <v>4159</v>
      </c>
      <c r="U239" s="414">
        <v>103573</v>
      </c>
      <c r="V239" s="77" t="s">
        <v>4565</v>
      </c>
      <c r="W239" s="430" t="s">
        <v>4159</v>
      </c>
      <c r="X239" s="414">
        <v>106531</v>
      </c>
      <c r="Y239" s="77" t="s">
        <v>3355</v>
      </c>
      <c r="Z239" s="311" t="s">
        <v>3355</v>
      </c>
      <c r="AA239" s="414">
        <v>109490</v>
      </c>
      <c r="AB239" s="77" t="s">
        <v>4420</v>
      </c>
      <c r="AC239" s="430" t="s">
        <v>4420</v>
      </c>
      <c r="AD239" s="414">
        <v>112449</v>
      </c>
      <c r="AE239" s="77" t="s">
        <v>4566</v>
      </c>
      <c r="AF239" s="430" t="s">
        <v>4566</v>
      </c>
      <c r="AG239" s="414">
        <v>115408</v>
      </c>
      <c r="AH239" s="77" t="s">
        <v>4567</v>
      </c>
      <c r="AI239" s="430" t="s">
        <v>4567</v>
      </c>
    </row>
    <row r="240" spans="1:35" x14ac:dyDescent="0.25">
      <c r="A240" s="76">
        <f>IF('Basic Calculator'!$AE$17&lt;&gt;"",IF(VLOOKUP('Basic Calculator'!$AE$17,'Basic Calculator'!$AG$18:$AI$75,3,FALSE)=D240,1,0),0)</f>
        <v>0</v>
      </c>
      <c r="B240" s="405">
        <f>IF('Basic Calculator'!$AE$18&lt;&gt;"",IF('Basic Calculator'!$AE$18=E240,1,0),0)</f>
        <v>0</v>
      </c>
      <c r="C240" s="81">
        <f t="shared" si="3"/>
        <v>0</v>
      </c>
      <c r="D240" s="425" t="s">
        <v>1129</v>
      </c>
      <c r="E240" s="425">
        <v>13</v>
      </c>
      <c r="F240" s="309">
        <v>105569</v>
      </c>
      <c r="G240" s="78" t="s">
        <v>2966</v>
      </c>
      <c r="H240" s="307" t="s">
        <v>2966</v>
      </c>
      <c r="I240" s="414">
        <v>109088</v>
      </c>
      <c r="J240" s="77" t="s">
        <v>3825</v>
      </c>
      <c r="K240" s="430" t="s">
        <v>3825</v>
      </c>
      <c r="L240" s="414">
        <v>112608</v>
      </c>
      <c r="M240" s="77" t="s">
        <v>3416</v>
      </c>
      <c r="N240" s="311" t="s">
        <v>3416</v>
      </c>
      <c r="O240" s="414">
        <v>116127</v>
      </c>
      <c r="P240" s="77" t="s">
        <v>4238</v>
      </c>
      <c r="Q240" s="430" t="s">
        <v>4238</v>
      </c>
      <c r="R240" s="414">
        <v>119646</v>
      </c>
      <c r="S240" s="77" t="s">
        <v>3390</v>
      </c>
      <c r="T240" s="311" t="s">
        <v>3390</v>
      </c>
      <c r="U240" s="414">
        <v>123166</v>
      </c>
      <c r="V240" s="77" t="s">
        <v>4568</v>
      </c>
      <c r="W240" s="430" t="s">
        <v>4568</v>
      </c>
      <c r="X240" s="414">
        <v>126685</v>
      </c>
      <c r="Y240" s="77" t="s">
        <v>4569</v>
      </c>
      <c r="Z240" s="311" t="s">
        <v>4569</v>
      </c>
      <c r="AA240" s="414">
        <v>130204</v>
      </c>
      <c r="AB240" s="77" t="s">
        <v>2179</v>
      </c>
      <c r="AC240" s="430" t="s">
        <v>2179</v>
      </c>
      <c r="AD240" s="414">
        <v>133724</v>
      </c>
      <c r="AE240" s="77" t="s">
        <v>4570</v>
      </c>
      <c r="AF240" s="430" t="s">
        <v>4570</v>
      </c>
      <c r="AG240" s="414">
        <v>137243</v>
      </c>
      <c r="AH240" s="77" t="s">
        <v>4571</v>
      </c>
      <c r="AI240" s="430" t="s">
        <v>4571</v>
      </c>
    </row>
    <row r="241" spans="1:35" x14ac:dyDescent="0.25">
      <c r="A241" s="76">
        <f>IF('Basic Calculator'!$AE$17&lt;&gt;"",IF(VLOOKUP('Basic Calculator'!$AE$17,'Basic Calculator'!$AG$18:$AI$75,3,FALSE)=D241,1,0),0)</f>
        <v>0</v>
      </c>
      <c r="B241" s="405">
        <f>IF('Basic Calculator'!$AE$18&lt;&gt;"",IF('Basic Calculator'!$AE$18=E241,1,0),0)</f>
        <v>0</v>
      </c>
      <c r="C241" s="81">
        <f t="shared" si="3"/>
        <v>0</v>
      </c>
      <c r="D241" s="425" t="s">
        <v>1129</v>
      </c>
      <c r="E241" s="425">
        <v>14</v>
      </c>
      <c r="F241" s="309">
        <v>124751</v>
      </c>
      <c r="G241" s="78" t="s">
        <v>3274</v>
      </c>
      <c r="H241" s="307" t="s">
        <v>3274</v>
      </c>
      <c r="I241" s="414">
        <v>128909</v>
      </c>
      <c r="J241" s="77" t="s">
        <v>3828</v>
      </c>
      <c r="K241" s="430" t="s">
        <v>3828</v>
      </c>
      <c r="L241" s="414">
        <v>133068</v>
      </c>
      <c r="M241" s="77" t="s">
        <v>3945</v>
      </c>
      <c r="N241" s="311" t="s">
        <v>3945</v>
      </c>
      <c r="O241" s="414">
        <v>137227</v>
      </c>
      <c r="P241" s="77" t="s">
        <v>4572</v>
      </c>
      <c r="Q241" s="430" t="s">
        <v>4572</v>
      </c>
      <c r="R241" s="414">
        <v>141385</v>
      </c>
      <c r="S241" s="77" t="s">
        <v>4050</v>
      </c>
      <c r="T241" s="311" t="s">
        <v>4050</v>
      </c>
      <c r="U241" s="414">
        <v>145544</v>
      </c>
      <c r="V241" s="77" t="s">
        <v>4573</v>
      </c>
      <c r="W241" s="430" t="s">
        <v>4573</v>
      </c>
      <c r="X241" s="414">
        <v>149702</v>
      </c>
      <c r="Y241" s="77" t="s">
        <v>4574</v>
      </c>
      <c r="Z241" s="311" t="s">
        <v>4574</v>
      </c>
      <c r="AA241" s="414">
        <v>153861</v>
      </c>
      <c r="AB241" s="77" t="s">
        <v>4575</v>
      </c>
      <c r="AC241" s="430" t="s">
        <v>4575</v>
      </c>
      <c r="AD241" s="414">
        <v>158020</v>
      </c>
      <c r="AE241" s="77" t="s">
        <v>3844</v>
      </c>
      <c r="AF241" s="430" t="s">
        <v>3844</v>
      </c>
      <c r="AG241" s="414">
        <v>162178</v>
      </c>
      <c r="AH241" s="77" t="s">
        <v>4576</v>
      </c>
      <c r="AI241" s="430" t="s">
        <v>4576</v>
      </c>
    </row>
    <row r="242" spans="1:35" ht="15.75" thickBot="1" x14ac:dyDescent="0.3">
      <c r="A242" s="419">
        <f>IF('Basic Calculator'!$AE$17&lt;&gt;"",IF(VLOOKUP('Basic Calculator'!$AE$17,'Basic Calculator'!$AG$18:$AI$75,3,FALSE)=D242,1,0),0)</f>
        <v>0</v>
      </c>
      <c r="B242" s="420">
        <f>IF('Basic Calculator'!$AE$18&lt;&gt;"",IF('Basic Calculator'!$AE$18=E242,1,0),0)</f>
        <v>0</v>
      </c>
      <c r="C242" s="422">
        <f t="shared" si="3"/>
        <v>0</v>
      </c>
      <c r="D242" s="426" t="s">
        <v>1129</v>
      </c>
      <c r="E242" s="426">
        <v>15</v>
      </c>
      <c r="F242" s="423">
        <v>146739</v>
      </c>
      <c r="G242" s="416" t="s">
        <v>4577</v>
      </c>
      <c r="H242" s="428" t="s">
        <v>4577</v>
      </c>
      <c r="I242" s="415">
        <v>151630</v>
      </c>
      <c r="J242" s="431" t="s">
        <v>3052</v>
      </c>
      <c r="K242" s="432" t="s">
        <v>3052</v>
      </c>
      <c r="L242" s="415">
        <v>156520</v>
      </c>
      <c r="M242" s="431" t="s">
        <v>3947</v>
      </c>
      <c r="N242" s="433" t="s">
        <v>3947</v>
      </c>
      <c r="O242" s="415">
        <v>161411</v>
      </c>
      <c r="P242" s="431" t="s">
        <v>4578</v>
      </c>
      <c r="Q242" s="432" t="s">
        <v>4578</v>
      </c>
      <c r="R242" s="415">
        <v>166302</v>
      </c>
      <c r="S242" s="431" t="s">
        <v>4579</v>
      </c>
      <c r="T242" s="433" t="s">
        <v>4579</v>
      </c>
      <c r="U242" s="415">
        <v>171193</v>
      </c>
      <c r="V242" s="431" t="s">
        <v>4580</v>
      </c>
      <c r="W242" s="432" t="s">
        <v>4580</v>
      </c>
      <c r="X242" s="415">
        <v>176084</v>
      </c>
      <c r="Y242" s="431" t="s">
        <v>4581</v>
      </c>
      <c r="Z242" s="433" t="s">
        <v>4581</v>
      </c>
      <c r="AA242" s="415">
        <v>180975</v>
      </c>
      <c r="AB242" s="431" t="s">
        <v>4015</v>
      </c>
      <c r="AC242" s="432" t="s">
        <v>4015</v>
      </c>
      <c r="AD242" s="415">
        <v>185866</v>
      </c>
      <c r="AE242" s="431" t="s">
        <v>4582</v>
      </c>
      <c r="AF242" s="432" t="s">
        <v>4582</v>
      </c>
      <c r="AG242" s="415">
        <v>190756</v>
      </c>
      <c r="AH242" s="431" t="s">
        <v>4583</v>
      </c>
      <c r="AI242" s="432" t="s">
        <v>4583</v>
      </c>
    </row>
    <row r="243" spans="1:35" x14ac:dyDescent="0.25">
      <c r="A243" s="82">
        <f>IF('Basic Calculator'!$AE$17&lt;&gt;"",IF(VLOOKUP('Basic Calculator'!$AE$17,'Basic Calculator'!$AG$18:$AI$75,3,FALSE)=D243,1,0),0)</f>
        <v>0</v>
      </c>
      <c r="B243" s="407">
        <f>IF('Basic Calculator'!$AE$18&lt;&gt;"",IF('Basic Calculator'!$AE$18=E243,1,0),0)</f>
        <v>0</v>
      </c>
      <c r="C243" s="83">
        <f t="shared" si="3"/>
        <v>0</v>
      </c>
      <c r="D243" s="434" t="s">
        <v>1187</v>
      </c>
      <c r="E243" s="434">
        <v>1</v>
      </c>
      <c r="F243" s="308">
        <v>26634</v>
      </c>
      <c r="G243" s="84" t="s">
        <v>4584</v>
      </c>
      <c r="H243" s="400" t="s">
        <v>4585</v>
      </c>
      <c r="I243" s="413">
        <v>27528</v>
      </c>
      <c r="J243" s="85" t="s">
        <v>2993</v>
      </c>
      <c r="K243" s="429" t="s">
        <v>201</v>
      </c>
      <c r="L243" s="413">
        <v>28412</v>
      </c>
      <c r="M243" s="85" t="s">
        <v>1955</v>
      </c>
      <c r="N243" s="310" t="s">
        <v>1587</v>
      </c>
      <c r="O243" s="413">
        <v>29295</v>
      </c>
      <c r="P243" s="85" t="s">
        <v>2705</v>
      </c>
      <c r="Q243" s="429" t="s">
        <v>551</v>
      </c>
      <c r="R243" s="413">
        <v>30178</v>
      </c>
      <c r="S243" s="85" t="s">
        <v>2751</v>
      </c>
      <c r="T243" s="310" t="s">
        <v>1214</v>
      </c>
      <c r="U243" s="413">
        <v>30696</v>
      </c>
      <c r="V243" s="85" t="s">
        <v>1983</v>
      </c>
      <c r="W243" s="429" t="s">
        <v>1760</v>
      </c>
      <c r="X243" s="413">
        <v>31573</v>
      </c>
      <c r="Y243" s="85" t="s">
        <v>2087</v>
      </c>
      <c r="Z243" s="310" t="s">
        <v>1672</v>
      </c>
      <c r="AA243" s="413">
        <v>32456</v>
      </c>
      <c r="AB243" s="85" t="s">
        <v>2592</v>
      </c>
      <c r="AC243" s="429" t="s">
        <v>1014</v>
      </c>
      <c r="AD243" s="413">
        <v>32491</v>
      </c>
      <c r="AE243" s="85" t="s">
        <v>4409</v>
      </c>
      <c r="AF243" s="429" t="s">
        <v>190</v>
      </c>
      <c r="AG243" s="413">
        <v>33316</v>
      </c>
      <c r="AH243" s="85" t="s">
        <v>3854</v>
      </c>
      <c r="AI243" s="429" t="s">
        <v>678</v>
      </c>
    </row>
    <row r="244" spans="1:35" x14ac:dyDescent="0.25">
      <c r="A244" s="76">
        <f>IF('Basic Calculator'!$AE$17&lt;&gt;"",IF(VLOOKUP('Basic Calculator'!$AE$17,'Basic Calculator'!$AG$18:$AI$75,3,FALSE)=D244,1,0),0)</f>
        <v>0</v>
      </c>
      <c r="B244" s="405">
        <f>IF('Basic Calculator'!$AE$18&lt;&gt;"",IF('Basic Calculator'!$AE$18=E244,1,0),0)</f>
        <v>0</v>
      </c>
      <c r="C244" s="81">
        <f t="shared" si="3"/>
        <v>0</v>
      </c>
      <c r="D244" s="425" t="s">
        <v>1187</v>
      </c>
      <c r="E244" s="425">
        <v>2</v>
      </c>
      <c r="F244" s="309">
        <v>29948</v>
      </c>
      <c r="G244" s="78" t="s">
        <v>4105</v>
      </c>
      <c r="H244" s="307" t="s">
        <v>1012</v>
      </c>
      <c r="I244" s="414">
        <v>30661</v>
      </c>
      <c r="J244" s="77" t="s">
        <v>2615</v>
      </c>
      <c r="K244" s="430" t="s">
        <v>236</v>
      </c>
      <c r="L244" s="414">
        <v>31653</v>
      </c>
      <c r="M244" s="77" t="s">
        <v>4141</v>
      </c>
      <c r="N244" s="311" t="s">
        <v>189</v>
      </c>
      <c r="O244" s="414">
        <v>32491</v>
      </c>
      <c r="P244" s="77" t="s">
        <v>4409</v>
      </c>
      <c r="Q244" s="430" t="s">
        <v>190</v>
      </c>
      <c r="R244" s="414">
        <v>32858</v>
      </c>
      <c r="S244" s="77" t="s">
        <v>2666</v>
      </c>
      <c r="T244" s="311" t="s">
        <v>768</v>
      </c>
      <c r="U244" s="414">
        <v>33825</v>
      </c>
      <c r="V244" s="77" t="s">
        <v>4586</v>
      </c>
      <c r="W244" s="430" t="s">
        <v>1156</v>
      </c>
      <c r="X244" s="414">
        <v>34791</v>
      </c>
      <c r="Y244" s="77" t="s">
        <v>2623</v>
      </c>
      <c r="Z244" s="311" t="s">
        <v>1506</v>
      </c>
      <c r="AA244" s="414">
        <v>35758</v>
      </c>
      <c r="AB244" s="77" t="s">
        <v>4266</v>
      </c>
      <c r="AC244" s="430" t="s">
        <v>827</v>
      </c>
      <c r="AD244" s="414">
        <v>36725</v>
      </c>
      <c r="AE244" s="77" t="s">
        <v>4143</v>
      </c>
      <c r="AF244" s="430" t="s">
        <v>1417</v>
      </c>
      <c r="AG244" s="414">
        <v>37691</v>
      </c>
      <c r="AH244" s="77" t="s">
        <v>981</v>
      </c>
      <c r="AI244" s="430" t="s">
        <v>688</v>
      </c>
    </row>
    <row r="245" spans="1:35" x14ac:dyDescent="0.25">
      <c r="A245" s="76">
        <f>IF('Basic Calculator'!$AE$17&lt;&gt;"",IF(VLOOKUP('Basic Calculator'!$AE$17,'Basic Calculator'!$AG$18:$AI$75,3,FALSE)=D245,1,0),0)</f>
        <v>0</v>
      </c>
      <c r="B245" s="405">
        <f>IF('Basic Calculator'!$AE$18&lt;&gt;"",IF('Basic Calculator'!$AE$18=E245,1,0),0)</f>
        <v>0</v>
      </c>
      <c r="C245" s="81">
        <f t="shared" si="3"/>
        <v>0</v>
      </c>
      <c r="D245" s="425" t="s">
        <v>1187</v>
      </c>
      <c r="E245" s="425">
        <v>3</v>
      </c>
      <c r="F245" s="309">
        <v>39212</v>
      </c>
      <c r="G245" s="78" t="s">
        <v>2019</v>
      </c>
      <c r="H245" s="307" t="s">
        <v>378</v>
      </c>
      <c r="I245" s="414">
        <v>40301</v>
      </c>
      <c r="J245" s="77" t="s">
        <v>1734</v>
      </c>
      <c r="K245" s="430" t="s">
        <v>379</v>
      </c>
      <c r="L245" s="414">
        <v>41390</v>
      </c>
      <c r="M245" s="77" t="s">
        <v>923</v>
      </c>
      <c r="N245" s="311" t="s">
        <v>380</v>
      </c>
      <c r="O245" s="414">
        <v>42479</v>
      </c>
      <c r="P245" s="77" t="s">
        <v>2882</v>
      </c>
      <c r="Q245" s="430" t="s">
        <v>748</v>
      </c>
      <c r="R245" s="414">
        <v>43568</v>
      </c>
      <c r="S245" s="77" t="s">
        <v>1497</v>
      </c>
      <c r="T245" s="311" t="s">
        <v>382</v>
      </c>
      <c r="U245" s="414">
        <v>44657</v>
      </c>
      <c r="V245" s="77" t="s">
        <v>1272</v>
      </c>
      <c r="W245" s="430" t="s">
        <v>1273</v>
      </c>
      <c r="X245" s="414">
        <v>45746</v>
      </c>
      <c r="Y245" s="77" t="s">
        <v>2030</v>
      </c>
      <c r="Z245" s="311" t="s">
        <v>2764</v>
      </c>
      <c r="AA245" s="414">
        <v>46835</v>
      </c>
      <c r="AB245" s="77" t="s">
        <v>456</v>
      </c>
      <c r="AC245" s="430" t="s">
        <v>457</v>
      </c>
      <c r="AD245" s="414">
        <v>47924</v>
      </c>
      <c r="AE245" s="77" t="s">
        <v>4587</v>
      </c>
      <c r="AF245" s="430" t="s">
        <v>773</v>
      </c>
      <c r="AG245" s="414">
        <v>49013</v>
      </c>
      <c r="AH245" s="77" t="s">
        <v>1472</v>
      </c>
      <c r="AI245" s="430" t="s">
        <v>714</v>
      </c>
    </row>
    <row r="246" spans="1:35" x14ac:dyDescent="0.25">
      <c r="A246" s="76">
        <f>IF('Basic Calculator'!$AE$17&lt;&gt;"",IF(VLOOKUP('Basic Calculator'!$AE$17,'Basic Calculator'!$AG$18:$AI$75,3,FALSE)=D246,1,0),0)</f>
        <v>0</v>
      </c>
      <c r="B246" s="405">
        <f>IF('Basic Calculator'!$AE$18&lt;&gt;"",IF('Basic Calculator'!$AE$18=E246,1,0),0)</f>
        <v>0</v>
      </c>
      <c r="C246" s="81">
        <f t="shared" si="3"/>
        <v>0</v>
      </c>
      <c r="D246" s="425" t="s">
        <v>1187</v>
      </c>
      <c r="E246" s="425">
        <v>4</v>
      </c>
      <c r="F246" s="309">
        <v>44015</v>
      </c>
      <c r="G246" s="78" t="s">
        <v>1327</v>
      </c>
      <c r="H246" s="307" t="s">
        <v>1328</v>
      </c>
      <c r="I246" s="414">
        <v>45237</v>
      </c>
      <c r="J246" s="77" t="s">
        <v>3800</v>
      </c>
      <c r="K246" s="430" t="s">
        <v>443</v>
      </c>
      <c r="L246" s="414">
        <v>46460</v>
      </c>
      <c r="M246" s="77" t="s">
        <v>555</v>
      </c>
      <c r="N246" s="311" t="s">
        <v>556</v>
      </c>
      <c r="O246" s="414">
        <v>47682</v>
      </c>
      <c r="P246" s="77" t="s">
        <v>608</v>
      </c>
      <c r="Q246" s="430" t="s">
        <v>1781</v>
      </c>
      <c r="R246" s="414">
        <v>48904</v>
      </c>
      <c r="S246" s="77" t="s">
        <v>2579</v>
      </c>
      <c r="T246" s="311" t="s">
        <v>2637</v>
      </c>
      <c r="U246" s="414">
        <v>50127</v>
      </c>
      <c r="V246" s="77" t="s">
        <v>2000</v>
      </c>
      <c r="W246" s="430" t="s">
        <v>598</v>
      </c>
      <c r="X246" s="414">
        <v>51349</v>
      </c>
      <c r="Y246" s="77" t="s">
        <v>1762</v>
      </c>
      <c r="Z246" s="311" t="s">
        <v>1763</v>
      </c>
      <c r="AA246" s="414">
        <v>52571</v>
      </c>
      <c r="AB246" s="77" t="s">
        <v>3136</v>
      </c>
      <c r="AC246" s="430" t="s">
        <v>243</v>
      </c>
      <c r="AD246" s="414">
        <v>53793</v>
      </c>
      <c r="AE246" s="77" t="s">
        <v>2234</v>
      </c>
      <c r="AF246" s="430" t="s">
        <v>2192</v>
      </c>
      <c r="AG246" s="414">
        <v>55016</v>
      </c>
      <c r="AH246" s="77" t="s">
        <v>698</v>
      </c>
      <c r="AI246" s="430" t="s">
        <v>699</v>
      </c>
    </row>
    <row r="247" spans="1:35" x14ac:dyDescent="0.25">
      <c r="A247" s="76">
        <f>IF('Basic Calculator'!$AE$17&lt;&gt;"",IF(VLOOKUP('Basic Calculator'!$AE$17,'Basic Calculator'!$AG$18:$AI$75,3,FALSE)=D247,1,0),0)</f>
        <v>0</v>
      </c>
      <c r="B247" s="405">
        <f>IF('Basic Calculator'!$AE$18&lt;&gt;"",IF('Basic Calculator'!$AE$18=E247,1,0),0)</f>
        <v>0</v>
      </c>
      <c r="C247" s="81">
        <f t="shared" si="3"/>
        <v>0</v>
      </c>
      <c r="D247" s="425" t="s">
        <v>1187</v>
      </c>
      <c r="E247" s="425">
        <v>5</v>
      </c>
      <c r="F247" s="309">
        <v>50614</v>
      </c>
      <c r="G247" s="78" t="s">
        <v>3202</v>
      </c>
      <c r="H247" s="307" t="s">
        <v>489</v>
      </c>
      <c r="I247" s="414">
        <v>51981</v>
      </c>
      <c r="J247" s="77" t="s">
        <v>3847</v>
      </c>
      <c r="K247" s="430" t="s">
        <v>853</v>
      </c>
      <c r="L247" s="414">
        <v>53349</v>
      </c>
      <c r="M247" s="77" t="s">
        <v>739</v>
      </c>
      <c r="N247" s="311" t="s">
        <v>1812</v>
      </c>
      <c r="O247" s="414">
        <v>54717</v>
      </c>
      <c r="P247" s="77" t="s">
        <v>474</v>
      </c>
      <c r="Q247" s="430" t="s">
        <v>475</v>
      </c>
      <c r="R247" s="414">
        <v>56084</v>
      </c>
      <c r="S247" s="77" t="s">
        <v>1443</v>
      </c>
      <c r="T247" s="311" t="s">
        <v>1650</v>
      </c>
      <c r="U247" s="414">
        <v>57452</v>
      </c>
      <c r="V247" s="77" t="s">
        <v>360</v>
      </c>
      <c r="W247" s="430" t="s">
        <v>1704</v>
      </c>
      <c r="X247" s="414">
        <v>58820</v>
      </c>
      <c r="Y247" s="77" t="s">
        <v>1172</v>
      </c>
      <c r="Z247" s="311" t="s">
        <v>2187</v>
      </c>
      <c r="AA247" s="414">
        <v>60187</v>
      </c>
      <c r="AB247" s="77" t="s">
        <v>2859</v>
      </c>
      <c r="AC247" s="430" t="s">
        <v>2445</v>
      </c>
      <c r="AD247" s="414">
        <v>61555</v>
      </c>
      <c r="AE247" s="77" t="s">
        <v>999</v>
      </c>
      <c r="AF247" s="430" t="s">
        <v>2344</v>
      </c>
      <c r="AG247" s="414">
        <v>62923</v>
      </c>
      <c r="AH247" s="77" t="s">
        <v>500</v>
      </c>
      <c r="AI247" s="430" t="s">
        <v>4232</v>
      </c>
    </row>
    <row r="248" spans="1:35" x14ac:dyDescent="0.25">
      <c r="A248" s="76">
        <f>IF('Basic Calculator'!$AE$17&lt;&gt;"",IF(VLOOKUP('Basic Calculator'!$AE$17,'Basic Calculator'!$AG$18:$AI$75,3,FALSE)=D248,1,0),0)</f>
        <v>0</v>
      </c>
      <c r="B248" s="405">
        <f>IF('Basic Calculator'!$AE$18&lt;&gt;"",IF('Basic Calculator'!$AE$18=E248,1,0),0)</f>
        <v>0</v>
      </c>
      <c r="C248" s="81">
        <f t="shared" si="3"/>
        <v>0</v>
      </c>
      <c r="D248" s="425" t="s">
        <v>1187</v>
      </c>
      <c r="E248" s="425">
        <v>6</v>
      </c>
      <c r="F248" s="309">
        <v>53374</v>
      </c>
      <c r="G248" s="78" t="s">
        <v>1544</v>
      </c>
      <c r="H248" s="307" t="s">
        <v>1049</v>
      </c>
      <c r="I248" s="414">
        <v>54899</v>
      </c>
      <c r="J248" s="77" t="s">
        <v>196</v>
      </c>
      <c r="K248" s="430" t="s">
        <v>2015</v>
      </c>
      <c r="L248" s="414">
        <v>56425</v>
      </c>
      <c r="M248" s="77" t="s">
        <v>1290</v>
      </c>
      <c r="N248" s="311" t="s">
        <v>1291</v>
      </c>
      <c r="O248" s="414">
        <v>57950</v>
      </c>
      <c r="P248" s="77" t="s">
        <v>864</v>
      </c>
      <c r="Q248" s="430" t="s">
        <v>865</v>
      </c>
      <c r="R248" s="414">
        <v>59475</v>
      </c>
      <c r="S248" s="77" t="s">
        <v>1321</v>
      </c>
      <c r="T248" s="311" t="s">
        <v>1248</v>
      </c>
      <c r="U248" s="414">
        <v>61000</v>
      </c>
      <c r="V248" s="77" t="s">
        <v>2134</v>
      </c>
      <c r="W248" s="430" t="s">
        <v>2135</v>
      </c>
      <c r="X248" s="414">
        <v>62525</v>
      </c>
      <c r="Y248" s="77" t="s">
        <v>280</v>
      </c>
      <c r="Z248" s="311" t="s">
        <v>3091</v>
      </c>
      <c r="AA248" s="414">
        <v>64050</v>
      </c>
      <c r="AB248" s="77" t="s">
        <v>1648</v>
      </c>
      <c r="AC248" s="430" t="s">
        <v>3888</v>
      </c>
      <c r="AD248" s="414">
        <v>65576</v>
      </c>
      <c r="AE248" s="77" t="s">
        <v>3938</v>
      </c>
      <c r="AF248" s="430" t="s">
        <v>3780</v>
      </c>
      <c r="AG248" s="414">
        <v>67101</v>
      </c>
      <c r="AH248" s="77" t="s">
        <v>1794</v>
      </c>
      <c r="AI248" s="430" t="s">
        <v>2876</v>
      </c>
    </row>
    <row r="249" spans="1:35" x14ac:dyDescent="0.25">
      <c r="A249" s="76">
        <f>IF('Basic Calculator'!$AE$17&lt;&gt;"",IF(VLOOKUP('Basic Calculator'!$AE$17,'Basic Calculator'!$AG$18:$AI$75,3,FALSE)=D249,1,0),0)</f>
        <v>0</v>
      </c>
      <c r="B249" s="405">
        <f>IF('Basic Calculator'!$AE$18&lt;&gt;"",IF('Basic Calculator'!$AE$18=E249,1,0),0)</f>
        <v>0</v>
      </c>
      <c r="C249" s="81">
        <f t="shared" si="3"/>
        <v>0</v>
      </c>
      <c r="D249" s="425" t="s">
        <v>1187</v>
      </c>
      <c r="E249" s="425">
        <v>7</v>
      </c>
      <c r="F249" s="309">
        <v>57617</v>
      </c>
      <c r="G249" s="78" t="s">
        <v>1677</v>
      </c>
      <c r="H249" s="307" t="s">
        <v>1855</v>
      </c>
      <c r="I249" s="414">
        <v>59311</v>
      </c>
      <c r="J249" s="77" t="s">
        <v>391</v>
      </c>
      <c r="K249" s="430" t="s">
        <v>1768</v>
      </c>
      <c r="L249" s="414">
        <v>61006</v>
      </c>
      <c r="M249" s="77" t="s">
        <v>2134</v>
      </c>
      <c r="N249" s="311" t="s">
        <v>2135</v>
      </c>
      <c r="O249" s="414">
        <v>62701</v>
      </c>
      <c r="P249" s="77" t="s">
        <v>794</v>
      </c>
      <c r="Q249" s="430" t="s">
        <v>2967</v>
      </c>
      <c r="R249" s="414">
        <v>64396</v>
      </c>
      <c r="S249" s="77" t="s">
        <v>969</v>
      </c>
      <c r="T249" s="311" t="s">
        <v>2964</v>
      </c>
      <c r="U249" s="414">
        <v>66090</v>
      </c>
      <c r="V249" s="77" t="s">
        <v>281</v>
      </c>
      <c r="W249" s="430" t="s">
        <v>2723</v>
      </c>
      <c r="X249" s="414">
        <v>67785</v>
      </c>
      <c r="Y249" s="77" t="s">
        <v>1271</v>
      </c>
      <c r="Z249" s="311" t="s">
        <v>4588</v>
      </c>
      <c r="AA249" s="414">
        <v>69480</v>
      </c>
      <c r="AB249" s="77" t="s">
        <v>1759</v>
      </c>
      <c r="AC249" s="430" t="s">
        <v>3418</v>
      </c>
      <c r="AD249" s="414">
        <v>71175</v>
      </c>
      <c r="AE249" s="77" t="s">
        <v>565</v>
      </c>
      <c r="AF249" s="430" t="s">
        <v>4589</v>
      </c>
      <c r="AG249" s="414">
        <v>72869</v>
      </c>
      <c r="AH249" s="77" t="s">
        <v>1043</v>
      </c>
      <c r="AI249" s="430" t="s">
        <v>4589</v>
      </c>
    </row>
    <row r="250" spans="1:35" x14ac:dyDescent="0.25">
      <c r="A250" s="76">
        <f>IF('Basic Calculator'!$AE$17&lt;&gt;"",IF(VLOOKUP('Basic Calculator'!$AE$17,'Basic Calculator'!$AG$18:$AI$75,3,FALSE)=D250,1,0),0)</f>
        <v>0</v>
      </c>
      <c r="B250" s="405">
        <f>IF('Basic Calculator'!$AE$18&lt;&gt;"",IF('Basic Calculator'!$AE$18=E250,1,0),0)</f>
        <v>0</v>
      </c>
      <c r="C250" s="81">
        <f t="shared" si="3"/>
        <v>0</v>
      </c>
      <c r="D250" s="425" t="s">
        <v>1187</v>
      </c>
      <c r="E250" s="425">
        <v>8</v>
      </c>
      <c r="F250" s="309">
        <v>60053</v>
      </c>
      <c r="G250" s="78" t="s">
        <v>998</v>
      </c>
      <c r="H250" s="307" t="s">
        <v>644</v>
      </c>
      <c r="I250" s="414">
        <v>61929</v>
      </c>
      <c r="J250" s="77" t="s">
        <v>534</v>
      </c>
      <c r="K250" s="430" t="s">
        <v>2837</v>
      </c>
      <c r="L250" s="414">
        <v>63806</v>
      </c>
      <c r="M250" s="77" t="s">
        <v>2037</v>
      </c>
      <c r="N250" s="311" t="s">
        <v>2648</v>
      </c>
      <c r="O250" s="414">
        <v>65682</v>
      </c>
      <c r="P250" s="77" t="s">
        <v>1868</v>
      </c>
      <c r="Q250" s="430" t="s">
        <v>3037</v>
      </c>
      <c r="R250" s="414">
        <v>67559</v>
      </c>
      <c r="S250" s="77" t="s">
        <v>1001</v>
      </c>
      <c r="T250" s="311" t="s">
        <v>2462</v>
      </c>
      <c r="U250" s="414">
        <v>69435</v>
      </c>
      <c r="V250" s="77" t="s">
        <v>1512</v>
      </c>
      <c r="W250" s="430" t="s">
        <v>2987</v>
      </c>
      <c r="X250" s="414">
        <v>71311</v>
      </c>
      <c r="Y250" s="77" t="s">
        <v>1851</v>
      </c>
      <c r="Z250" s="311" t="s">
        <v>4589</v>
      </c>
      <c r="AA250" s="414">
        <v>73188</v>
      </c>
      <c r="AB250" s="77" t="s">
        <v>1445</v>
      </c>
      <c r="AC250" s="430" t="s">
        <v>4589</v>
      </c>
      <c r="AD250" s="414">
        <v>75064</v>
      </c>
      <c r="AE250" s="77" t="s">
        <v>2452</v>
      </c>
      <c r="AF250" s="430" t="s">
        <v>4589</v>
      </c>
      <c r="AG250" s="414">
        <v>76941</v>
      </c>
      <c r="AH250" s="77" t="s">
        <v>1697</v>
      </c>
      <c r="AI250" s="430" t="s">
        <v>4589</v>
      </c>
    </row>
    <row r="251" spans="1:35" x14ac:dyDescent="0.25">
      <c r="A251" s="76">
        <f>IF('Basic Calculator'!$AE$17&lt;&gt;"",IF(VLOOKUP('Basic Calculator'!$AE$17,'Basic Calculator'!$AG$18:$AI$75,3,FALSE)=D251,1,0),0)</f>
        <v>0</v>
      </c>
      <c r="B251" s="405">
        <f>IF('Basic Calculator'!$AE$18&lt;&gt;"",IF('Basic Calculator'!$AE$18=E251,1,0),0)</f>
        <v>0</v>
      </c>
      <c r="C251" s="81">
        <f t="shared" si="3"/>
        <v>0</v>
      </c>
      <c r="D251" s="425" t="s">
        <v>1187</v>
      </c>
      <c r="E251" s="425">
        <v>9</v>
      </c>
      <c r="F251" s="309">
        <v>64256</v>
      </c>
      <c r="G251" s="78" t="s">
        <v>3157</v>
      </c>
      <c r="H251" s="307" t="s">
        <v>2169</v>
      </c>
      <c r="I251" s="414">
        <v>66329</v>
      </c>
      <c r="J251" s="77" t="s">
        <v>701</v>
      </c>
      <c r="K251" s="430" t="s">
        <v>3778</v>
      </c>
      <c r="L251" s="414">
        <v>68402</v>
      </c>
      <c r="M251" s="77" t="s">
        <v>1126</v>
      </c>
      <c r="N251" s="311" t="s">
        <v>3141</v>
      </c>
      <c r="O251" s="414">
        <v>70474</v>
      </c>
      <c r="P251" s="77" t="s">
        <v>4537</v>
      </c>
      <c r="Q251" s="430" t="s">
        <v>4590</v>
      </c>
      <c r="R251" s="414">
        <v>72547</v>
      </c>
      <c r="S251" s="77" t="s">
        <v>669</v>
      </c>
      <c r="T251" s="311" t="s">
        <v>4589</v>
      </c>
      <c r="U251" s="414">
        <v>74620</v>
      </c>
      <c r="V251" s="77" t="s">
        <v>758</v>
      </c>
      <c r="W251" s="430" t="s">
        <v>4589</v>
      </c>
      <c r="X251" s="414">
        <v>76693</v>
      </c>
      <c r="Y251" s="77" t="s">
        <v>691</v>
      </c>
      <c r="Z251" s="311" t="s">
        <v>4589</v>
      </c>
      <c r="AA251" s="414">
        <v>78765</v>
      </c>
      <c r="AB251" s="77" t="s">
        <v>1485</v>
      </c>
      <c r="AC251" s="430" t="s">
        <v>4589</v>
      </c>
      <c r="AD251" s="414">
        <v>80838</v>
      </c>
      <c r="AE251" s="77" t="s">
        <v>245</v>
      </c>
      <c r="AF251" s="430" t="s">
        <v>4589</v>
      </c>
      <c r="AG251" s="414">
        <v>82911</v>
      </c>
      <c r="AH251" s="77" t="s">
        <v>2779</v>
      </c>
      <c r="AI251" s="430" t="s">
        <v>4589</v>
      </c>
    </row>
    <row r="252" spans="1:35" x14ac:dyDescent="0.25">
      <c r="A252" s="76">
        <f>IF('Basic Calculator'!$AE$17&lt;&gt;"",IF(VLOOKUP('Basic Calculator'!$AE$17,'Basic Calculator'!$AG$18:$AI$75,3,FALSE)=D252,1,0),0)</f>
        <v>0</v>
      </c>
      <c r="B252" s="405">
        <f>IF('Basic Calculator'!$AE$18&lt;&gt;"",IF('Basic Calculator'!$AE$18=E252,1,0),0)</f>
        <v>0</v>
      </c>
      <c r="C252" s="81">
        <f t="shared" si="3"/>
        <v>0</v>
      </c>
      <c r="D252" s="425" t="s">
        <v>1187</v>
      </c>
      <c r="E252" s="425">
        <v>10</v>
      </c>
      <c r="F252" s="309">
        <v>70760</v>
      </c>
      <c r="G252" s="78" t="s">
        <v>4591</v>
      </c>
      <c r="H252" s="307" t="s">
        <v>4589</v>
      </c>
      <c r="I252" s="414">
        <v>73043</v>
      </c>
      <c r="J252" s="77" t="s">
        <v>1015</v>
      </c>
      <c r="K252" s="430" t="s">
        <v>4589</v>
      </c>
      <c r="L252" s="414">
        <v>75325</v>
      </c>
      <c r="M252" s="77" t="s">
        <v>1338</v>
      </c>
      <c r="N252" s="311" t="s">
        <v>4589</v>
      </c>
      <c r="O252" s="414">
        <v>77607</v>
      </c>
      <c r="P252" s="77" t="s">
        <v>483</v>
      </c>
      <c r="Q252" s="430" t="s">
        <v>4589</v>
      </c>
      <c r="R252" s="414">
        <v>79889</v>
      </c>
      <c r="S252" s="77" t="s">
        <v>366</v>
      </c>
      <c r="T252" s="311" t="s">
        <v>4589</v>
      </c>
      <c r="U252" s="414">
        <v>82172</v>
      </c>
      <c r="V252" s="77" t="s">
        <v>4592</v>
      </c>
      <c r="W252" s="430" t="s">
        <v>4589</v>
      </c>
      <c r="X252" s="414">
        <v>84454</v>
      </c>
      <c r="Y252" s="77" t="s">
        <v>2161</v>
      </c>
      <c r="Z252" s="311" t="s">
        <v>4589</v>
      </c>
      <c r="AA252" s="414">
        <v>86736</v>
      </c>
      <c r="AB252" s="77" t="s">
        <v>4593</v>
      </c>
      <c r="AC252" s="430" t="s">
        <v>4589</v>
      </c>
      <c r="AD252" s="414">
        <v>89019</v>
      </c>
      <c r="AE252" s="77" t="s">
        <v>3593</v>
      </c>
      <c r="AF252" s="430" t="s">
        <v>4589</v>
      </c>
      <c r="AG252" s="414">
        <v>91301</v>
      </c>
      <c r="AH252" s="77" t="s">
        <v>2907</v>
      </c>
      <c r="AI252" s="430" t="s">
        <v>4589</v>
      </c>
    </row>
    <row r="253" spans="1:35" x14ac:dyDescent="0.25">
      <c r="A253" s="76">
        <f>IF('Basic Calculator'!$AE$17&lt;&gt;"",IF(VLOOKUP('Basic Calculator'!$AE$17,'Basic Calculator'!$AG$18:$AI$75,3,FALSE)=D253,1,0),0)</f>
        <v>0</v>
      </c>
      <c r="B253" s="405">
        <f>IF('Basic Calculator'!$AE$18&lt;&gt;"",IF('Basic Calculator'!$AE$18=E253,1,0),0)</f>
        <v>0</v>
      </c>
      <c r="C253" s="81">
        <f t="shared" si="3"/>
        <v>0</v>
      </c>
      <c r="D253" s="425" t="s">
        <v>1187</v>
      </c>
      <c r="E253" s="425">
        <v>11</v>
      </c>
      <c r="F253" s="309">
        <v>75236</v>
      </c>
      <c r="G253" s="78" t="s">
        <v>1218</v>
      </c>
      <c r="H253" s="307" t="s">
        <v>4589</v>
      </c>
      <c r="I253" s="414">
        <v>77744</v>
      </c>
      <c r="J253" s="77" t="s">
        <v>550</v>
      </c>
      <c r="K253" s="430" t="s">
        <v>4589</v>
      </c>
      <c r="L253" s="414">
        <v>80252</v>
      </c>
      <c r="M253" s="77" t="s">
        <v>878</v>
      </c>
      <c r="N253" s="311" t="s">
        <v>4589</v>
      </c>
      <c r="O253" s="414">
        <v>82759</v>
      </c>
      <c r="P253" s="77" t="s">
        <v>1374</v>
      </c>
      <c r="Q253" s="430" t="s">
        <v>4589</v>
      </c>
      <c r="R253" s="414">
        <v>85267</v>
      </c>
      <c r="S253" s="77" t="s">
        <v>1182</v>
      </c>
      <c r="T253" s="311" t="s">
        <v>4589</v>
      </c>
      <c r="U253" s="414">
        <v>87774</v>
      </c>
      <c r="V253" s="77" t="s">
        <v>1053</v>
      </c>
      <c r="W253" s="430" t="s">
        <v>4589</v>
      </c>
      <c r="X253" s="414">
        <v>90282</v>
      </c>
      <c r="Y253" s="77" t="s">
        <v>2445</v>
      </c>
      <c r="Z253" s="311" t="s">
        <v>4589</v>
      </c>
      <c r="AA253" s="414">
        <v>92790</v>
      </c>
      <c r="AB253" s="77" t="s">
        <v>2027</v>
      </c>
      <c r="AC253" s="430" t="s">
        <v>4589</v>
      </c>
      <c r="AD253" s="414">
        <v>95297</v>
      </c>
      <c r="AE253" s="77" t="s">
        <v>4594</v>
      </c>
      <c r="AF253" s="430" t="s">
        <v>4589</v>
      </c>
      <c r="AG253" s="414">
        <v>97805</v>
      </c>
      <c r="AH253" s="77" t="s">
        <v>2446</v>
      </c>
      <c r="AI253" s="430" t="s">
        <v>4589</v>
      </c>
    </row>
    <row r="254" spans="1:35" x14ac:dyDescent="0.25">
      <c r="A254" s="76">
        <f>IF('Basic Calculator'!$AE$17&lt;&gt;"",IF(VLOOKUP('Basic Calculator'!$AE$17,'Basic Calculator'!$AG$18:$AI$75,3,FALSE)=D254,1,0),0)</f>
        <v>0</v>
      </c>
      <c r="B254" s="405">
        <f>IF('Basic Calculator'!$AE$18&lt;&gt;"",IF('Basic Calculator'!$AE$18=E254,1,0),0)</f>
        <v>0</v>
      </c>
      <c r="C254" s="81">
        <f t="shared" si="3"/>
        <v>0</v>
      </c>
      <c r="D254" s="425" t="s">
        <v>1187</v>
      </c>
      <c r="E254" s="425">
        <v>12</v>
      </c>
      <c r="F254" s="309">
        <v>90178</v>
      </c>
      <c r="G254" s="78" t="s">
        <v>3769</v>
      </c>
      <c r="H254" s="307" t="s">
        <v>4589</v>
      </c>
      <c r="I254" s="414">
        <v>93183</v>
      </c>
      <c r="J254" s="77" t="s">
        <v>3363</v>
      </c>
      <c r="K254" s="430" t="s">
        <v>4589</v>
      </c>
      <c r="L254" s="414">
        <v>96189</v>
      </c>
      <c r="M254" s="77" t="s">
        <v>4595</v>
      </c>
      <c r="N254" s="311" t="s">
        <v>4589</v>
      </c>
      <c r="O254" s="414">
        <v>99194</v>
      </c>
      <c r="P254" s="77" t="s">
        <v>4009</v>
      </c>
      <c r="Q254" s="430" t="s">
        <v>4589</v>
      </c>
      <c r="R254" s="414">
        <v>102200</v>
      </c>
      <c r="S254" s="77" t="s">
        <v>4596</v>
      </c>
      <c r="T254" s="311" t="s">
        <v>4589</v>
      </c>
      <c r="U254" s="414">
        <v>105205</v>
      </c>
      <c r="V254" s="77" t="s">
        <v>4597</v>
      </c>
      <c r="W254" s="430" t="s">
        <v>4589</v>
      </c>
      <c r="X254" s="414">
        <v>108211</v>
      </c>
      <c r="Y254" s="77" t="s">
        <v>4598</v>
      </c>
      <c r="Z254" s="311" t="s">
        <v>4598</v>
      </c>
      <c r="AA254" s="414">
        <v>111216</v>
      </c>
      <c r="AB254" s="77" t="s">
        <v>4599</v>
      </c>
      <c r="AC254" s="430" t="s">
        <v>4599</v>
      </c>
      <c r="AD254" s="414">
        <v>114222</v>
      </c>
      <c r="AE254" s="77" t="s">
        <v>4600</v>
      </c>
      <c r="AF254" s="430" t="s">
        <v>4600</v>
      </c>
      <c r="AG254" s="414">
        <v>117227</v>
      </c>
      <c r="AH254" s="77" t="s">
        <v>4601</v>
      </c>
      <c r="AI254" s="430" t="s">
        <v>4601</v>
      </c>
    </row>
    <row r="255" spans="1:35" x14ac:dyDescent="0.25">
      <c r="A255" s="76">
        <f>IF('Basic Calculator'!$AE$17&lt;&gt;"",IF(VLOOKUP('Basic Calculator'!$AE$17,'Basic Calculator'!$AG$18:$AI$75,3,FALSE)=D255,1,0),0)</f>
        <v>0</v>
      </c>
      <c r="B255" s="405">
        <f>IF('Basic Calculator'!$AE$18&lt;&gt;"",IF('Basic Calculator'!$AE$18=E255,1,0),0)</f>
        <v>0</v>
      </c>
      <c r="C255" s="81">
        <f t="shared" si="3"/>
        <v>0</v>
      </c>
      <c r="D255" s="425" t="s">
        <v>1187</v>
      </c>
      <c r="E255" s="425">
        <v>13</v>
      </c>
      <c r="F255" s="309">
        <v>107233</v>
      </c>
      <c r="G255" s="78" t="s">
        <v>4602</v>
      </c>
      <c r="H255" s="307" t="s">
        <v>4602</v>
      </c>
      <c r="I255" s="414">
        <v>110808</v>
      </c>
      <c r="J255" s="77" t="s">
        <v>3232</v>
      </c>
      <c r="K255" s="430" t="s">
        <v>3232</v>
      </c>
      <c r="L255" s="414">
        <v>114383</v>
      </c>
      <c r="M255" s="77" t="s">
        <v>4023</v>
      </c>
      <c r="N255" s="311" t="s">
        <v>4023</v>
      </c>
      <c r="O255" s="414">
        <v>117958</v>
      </c>
      <c r="P255" s="77" t="s">
        <v>4603</v>
      </c>
      <c r="Q255" s="430" t="s">
        <v>4603</v>
      </c>
      <c r="R255" s="414">
        <v>121532</v>
      </c>
      <c r="S255" s="77" t="s">
        <v>4604</v>
      </c>
      <c r="T255" s="311" t="s">
        <v>4604</v>
      </c>
      <c r="U255" s="414">
        <v>125107</v>
      </c>
      <c r="V255" s="77" t="s">
        <v>3524</v>
      </c>
      <c r="W255" s="430" t="s">
        <v>3524</v>
      </c>
      <c r="X255" s="414">
        <v>128682</v>
      </c>
      <c r="Y255" s="77" t="s">
        <v>3603</v>
      </c>
      <c r="Z255" s="311" t="s">
        <v>3603</v>
      </c>
      <c r="AA255" s="414">
        <v>132257</v>
      </c>
      <c r="AB255" s="77" t="s">
        <v>4605</v>
      </c>
      <c r="AC255" s="430" t="s">
        <v>4605</v>
      </c>
      <c r="AD255" s="414">
        <v>135832</v>
      </c>
      <c r="AE255" s="77" t="s">
        <v>4606</v>
      </c>
      <c r="AF255" s="430" t="s">
        <v>4606</v>
      </c>
      <c r="AG255" s="414">
        <v>139407</v>
      </c>
      <c r="AH255" s="77" t="s">
        <v>3658</v>
      </c>
      <c r="AI255" s="430" t="s">
        <v>3658</v>
      </c>
    </row>
    <row r="256" spans="1:35" x14ac:dyDescent="0.25">
      <c r="A256" s="76">
        <f>IF('Basic Calculator'!$AE$17&lt;&gt;"",IF(VLOOKUP('Basic Calculator'!$AE$17,'Basic Calculator'!$AG$18:$AI$75,3,FALSE)=D256,1,0),0)</f>
        <v>0</v>
      </c>
      <c r="B256" s="405">
        <f>IF('Basic Calculator'!$AE$18&lt;&gt;"",IF('Basic Calculator'!$AE$18=E256,1,0),0)</f>
        <v>0</v>
      </c>
      <c r="C256" s="81">
        <f t="shared" si="3"/>
        <v>0</v>
      </c>
      <c r="D256" s="425" t="s">
        <v>1187</v>
      </c>
      <c r="E256" s="425">
        <v>14</v>
      </c>
      <c r="F256" s="309">
        <v>126717</v>
      </c>
      <c r="G256" s="78" t="s">
        <v>4607</v>
      </c>
      <c r="H256" s="307" t="s">
        <v>4607</v>
      </c>
      <c r="I256" s="414">
        <v>130941</v>
      </c>
      <c r="J256" s="77" t="s">
        <v>3565</v>
      </c>
      <c r="K256" s="430" t="s">
        <v>3565</v>
      </c>
      <c r="L256" s="414">
        <v>135166</v>
      </c>
      <c r="M256" s="77" t="s">
        <v>4608</v>
      </c>
      <c r="N256" s="311" t="s">
        <v>4608</v>
      </c>
      <c r="O256" s="414">
        <v>139390</v>
      </c>
      <c r="P256" s="77" t="s">
        <v>4609</v>
      </c>
      <c r="Q256" s="430" t="s">
        <v>4609</v>
      </c>
      <c r="R256" s="414">
        <v>143614</v>
      </c>
      <c r="S256" s="77" t="s">
        <v>4610</v>
      </c>
      <c r="T256" s="311" t="s">
        <v>4610</v>
      </c>
      <c r="U256" s="414">
        <v>147838</v>
      </c>
      <c r="V256" s="77" t="s">
        <v>3912</v>
      </c>
      <c r="W256" s="430" t="s">
        <v>3912</v>
      </c>
      <c r="X256" s="414">
        <v>152062</v>
      </c>
      <c r="Y256" s="77" t="s">
        <v>3484</v>
      </c>
      <c r="Z256" s="311" t="s">
        <v>3484</v>
      </c>
      <c r="AA256" s="414">
        <v>156286</v>
      </c>
      <c r="AB256" s="77" t="s">
        <v>4611</v>
      </c>
      <c r="AC256" s="430" t="s">
        <v>4611</v>
      </c>
      <c r="AD256" s="414">
        <v>160511</v>
      </c>
      <c r="AE256" s="77" t="s">
        <v>4612</v>
      </c>
      <c r="AF256" s="430" t="s">
        <v>4612</v>
      </c>
      <c r="AG256" s="414">
        <v>164735</v>
      </c>
      <c r="AH256" s="77" t="s">
        <v>4613</v>
      </c>
      <c r="AI256" s="430" t="s">
        <v>4613</v>
      </c>
    </row>
    <row r="257" spans="1:35" ht="15.75" thickBot="1" x14ac:dyDescent="0.3">
      <c r="A257" s="419">
        <f>IF('Basic Calculator'!$AE$17&lt;&gt;"",IF(VLOOKUP('Basic Calculator'!$AE$17,'Basic Calculator'!$AG$18:$AI$75,3,FALSE)=D257,1,0),0)</f>
        <v>0</v>
      </c>
      <c r="B257" s="420">
        <f>IF('Basic Calculator'!$AE$18&lt;&gt;"",IF('Basic Calculator'!$AE$18=E257,1,0),0)</f>
        <v>0</v>
      </c>
      <c r="C257" s="422">
        <f t="shared" si="3"/>
        <v>0</v>
      </c>
      <c r="D257" s="426" t="s">
        <v>1187</v>
      </c>
      <c r="E257" s="426">
        <v>15</v>
      </c>
      <c r="F257" s="423">
        <v>149052</v>
      </c>
      <c r="G257" s="416" t="s">
        <v>3830</v>
      </c>
      <c r="H257" s="428" t="s">
        <v>3830</v>
      </c>
      <c r="I257" s="415">
        <v>154020</v>
      </c>
      <c r="J257" s="431" t="s">
        <v>3798</v>
      </c>
      <c r="K257" s="432" t="s">
        <v>3798</v>
      </c>
      <c r="L257" s="415">
        <v>158988</v>
      </c>
      <c r="M257" s="431" t="s">
        <v>4250</v>
      </c>
      <c r="N257" s="433" t="s">
        <v>4250</v>
      </c>
      <c r="O257" s="415">
        <v>163956</v>
      </c>
      <c r="P257" s="431" t="s">
        <v>4614</v>
      </c>
      <c r="Q257" s="432" t="s">
        <v>4614</v>
      </c>
      <c r="R257" s="415">
        <v>168924</v>
      </c>
      <c r="S257" s="431" t="s">
        <v>4615</v>
      </c>
      <c r="T257" s="433" t="s">
        <v>4615</v>
      </c>
      <c r="U257" s="415">
        <v>173892</v>
      </c>
      <c r="V257" s="431" t="s">
        <v>4616</v>
      </c>
      <c r="W257" s="432" t="s">
        <v>4616</v>
      </c>
      <c r="X257" s="415">
        <v>178860</v>
      </c>
      <c r="Y257" s="431" t="s">
        <v>4617</v>
      </c>
      <c r="Z257" s="433" t="s">
        <v>4617</v>
      </c>
      <c r="AA257" s="415">
        <v>183828</v>
      </c>
      <c r="AB257" s="431" t="s">
        <v>4618</v>
      </c>
      <c r="AC257" s="432" t="s">
        <v>4618</v>
      </c>
      <c r="AD257" s="415">
        <v>188795</v>
      </c>
      <c r="AE257" s="431" t="s">
        <v>4619</v>
      </c>
      <c r="AF257" s="432" t="s">
        <v>4619</v>
      </c>
      <c r="AG257" s="415">
        <v>191900</v>
      </c>
      <c r="AH257" s="431" t="s">
        <v>4104</v>
      </c>
      <c r="AI257" s="432" t="s">
        <v>4104</v>
      </c>
    </row>
    <row r="258" spans="1:35" x14ac:dyDescent="0.25">
      <c r="A258" s="82">
        <f>IF('Basic Calculator'!$AE$17&lt;&gt;"",IF(VLOOKUP('Basic Calculator'!$AE$17,'Basic Calculator'!$AG$18:$AI$75,3,FALSE)=D258,1,0),0)</f>
        <v>0</v>
      </c>
      <c r="B258" s="407">
        <f>IF('Basic Calculator'!$AE$18&lt;&gt;"",IF('Basic Calculator'!$AE$18=E258,1,0),0)</f>
        <v>0</v>
      </c>
      <c r="C258" s="83">
        <f t="shared" si="3"/>
        <v>0</v>
      </c>
      <c r="D258" s="434" t="s">
        <v>1251</v>
      </c>
      <c r="E258" s="434">
        <v>1</v>
      </c>
      <c r="F258" s="308">
        <v>29299</v>
      </c>
      <c r="G258" s="84" t="s">
        <v>2705</v>
      </c>
      <c r="H258" s="400" t="s">
        <v>551</v>
      </c>
      <c r="I258" s="413">
        <v>30282</v>
      </c>
      <c r="J258" s="85" t="s">
        <v>1316</v>
      </c>
      <c r="K258" s="429" t="s">
        <v>349</v>
      </c>
      <c r="L258" s="413">
        <v>31255</v>
      </c>
      <c r="M258" s="85" t="s">
        <v>2384</v>
      </c>
      <c r="N258" s="310" t="s">
        <v>340</v>
      </c>
      <c r="O258" s="413">
        <v>32226</v>
      </c>
      <c r="P258" s="85" t="s">
        <v>4106</v>
      </c>
      <c r="Q258" s="429" t="s">
        <v>226</v>
      </c>
      <c r="R258" s="413">
        <v>33198</v>
      </c>
      <c r="S258" s="85" t="s">
        <v>2708</v>
      </c>
      <c r="T258" s="310" t="s">
        <v>1198</v>
      </c>
      <c r="U258" s="413">
        <v>33767</v>
      </c>
      <c r="V258" s="85" t="s">
        <v>4620</v>
      </c>
      <c r="W258" s="429" t="s">
        <v>3499</v>
      </c>
      <c r="X258" s="413">
        <v>34732</v>
      </c>
      <c r="Y258" s="85" t="s">
        <v>4621</v>
      </c>
      <c r="Z258" s="310" t="s">
        <v>193</v>
      </c>
      <c r="AA258" s="413">
        <v>35703</v>
      </c>
      <c r="AB258" s="85" t="s">
        <v>4622</v>
      </c>
      <c r="AC258" s="429" t="s">
        <v>1660</v>
      </c>
      <c r="AD258" s="413">
        <v>35742</v>
      </c>
      <c r="AE258" s="85" t="s">
        <v>4266</v>
      </c>
      <c r="AF258" s="429" t="s">
        <v>827</v>
      </c>
      <c r="AG258" s="413">
        <v>36649</v>
      </c>
      <c r="AH258" s="85" t="s">
        <v>4623</v>
      </c>
      <c r="AI258" s="429" t="s">
        <v>612</v>
      </c>
    </row>
    <row r="259" spans="1:35" x14ac:dyDescent="0.25">
      <c r="A259" s="76">
        <f>IF('Basic Calculator'!$AE$17&lt;&gt;"",IF(VLOOKUP('Basic Calculator'!$AE$17,'Basic Calculator'!$AG$18:$AI$75,3,FALSE)=D259,1,0),0)</f>
        <v>0</v>
      </c>
      <c r="B259" s="405">
        <f>IF('Basic Calculator'!$AE$18&lt;&gt;"",IF('Basic Calculator'!$AE$18=E259,1,0),0)</f>
        <v>0</v>
      </c>
      <c r="C259" s="81">
        <f t="shared" si="3"/>
        <v>0</v>
      </c>
      <c r="D259" s="425" t="s">
        <v>1251</v>
      </c>
      <c r="E259" s="425">
        <v>2</v>
      </c>
      <c r="F259" s="309">
        <v>32945</v>
      </c>
      <c r="G259" s="78" t="s">
        <v>3928</v>
      </c>
      <c r="H259" s="307" t="s">
        <v>353</v>
      </c>
      <c r="I259" s="414">
        <v>33728</v>
      </c>
      <c r="J259" s="77" t="s">
        <v>2141</v>
      </c>
      <c r="K259" s="430" t="s">
        <v>1830</v>
      </c>
      <c r="L259" s="414">
        <v>34820</v>
      </c>
      <c r="M259" s="77" t="s">
        <v>2891</v>
      </c>
      <c r="N259" s="311" t="s">
        <v>826</v>
      </c>
      <c r="O259" s="414">
        <v>35742</v>
      </c>
      <c r="P259" s="77" t="s">
        <v>4266</v>
      </c>
      <c r="Q259" s="430" t="s">
        <v>827</v>
      </c>
      <c r="R259" s="414">
        <v>36145</v>
      </c>
      <c r="S259" s="77" t="s">
        <v>4559</v>
      </c>
      <c r="T259" s="311" t="s">
        <v>1335</v>
      </c>
      <c r="U259" s="414">
        <v>37209</v>
      </c>
      <c r="V259" s="77" t="s">
        <v>3080</v>
      </c>
      <c r="W259" s="430" t="s">
        <v>570</v>
      </c>
      <c r="X259" s="414">
        <v>38272</v>
      </c>
      <c r="Y259" s="77" t="s">
        <v>3950</v>
      </c>
      <c r="Z259" s="311" t="s">
        <v>1444</v>
      </c>
      <c r="AA259" s="414">
        <v>39336</v>
      </c>
      <c r="AB259" s="77" t="s">
        <v>4624</v>
      </c>
      <c r="AC259" s="430" t="s">
        <v>1323</v>
      </c>
      <c r="AD259" s="414">
        <v>40399</v>
      </c>
      <c r="AE259" s="77" t="s">
        <v>2572</v>
      </c>
      <c r="AF259" s="430" t="s">
        <v>488</v>
      </c>
      <c r="AG259" s="414">
        <v>41463</v>
      </c>
      <c r="AH259" s="77" t="s">
        <v>4625</v>
      </c>
      <c r="AI259" s="430" t="s">
        <v>615</v>
      </c>
    </row>
    <row r="260" spans="1:35" x14ac:dyDescent="0.25">
      <c r="A260" s="76">
        <f>IF('Basic Calculator'!$AE$17&lt;&gt;"",IF(VLOOKUP('Basic Calculator'!$AE$17,'Basic Calculator'!$AG$18:$AI$75,3,FALSE)=D260,1,0),0)</f>
        <v>0</v>
      </c>
      <c r="B260" s="405">
        <f>IF('Basic Calculator'!$AE$18&lt;&gt;"",IF('Basic Calculator'!$AE$18=E260,1,0),0)</f>
        <v>0</v>
      </c>
      <c r="C260" s="81">
        <f t="shared" ref="C260:C323" si="4">IF(AND(A260=1,B260=1),1,0)</f>
        <v>0</v>
      </c>
      <c r="D260" s="425" t="s">
        <v>1251</v>
      </c>
      <c r="E260" s="425">
        <v>3</v>
      </c>
      <c r="F260" s="309">
        <v>43135</v>
      </c>
      <c r="G260" s="78" t="s">
        <v>328</v>
      </c>
      <c r="H260" s="307" t="s">
        <v>329</v>
      </c>
      <c r="I260" s="414">
        <v>44333</v>
      </c>
      <c r="J260" s="77" t="s">
        <v>1521</v>
      </c>
      <c r="K260" s="430" t="s">
        <v>3699</v>
      </c>
      <c r="L260" s="414">
        <v>45531</v>
      </c>
      <c r="M260" s="77" t="s">
        <v>4626</v>
      </c>
      <c r="N260" s="311" t="s">
        <v>1325</v>
      </c>
      <c r="O260" s="414">
        <v>46729</v>
      </c>
      <c r="P260" s="77" t="s">
        <v>1437</v>
      </c>
      <c r="Q260" s="430" t="s">
        <v>1438</v>
      </c>
      <c r="R260" s="414">
        <v>47927</v>
      </c>
      <c r="S260" s="77" t="s">
        <v>4587</v>
      </c>
      <c r="T260" s="311" t="s">
        <v>773</v>
      </c>
      <c r="U260" s="414">
        <v>49125</v>
      </c>
      <c r="V260" s="77" t="s">
        <v>1608</v>
      </c>
      <c r="W260" s="430" t="s">
        <v>1715</v>
      </c>
      <c r="X260" s="414">
        <v>50323</v>
      </c>
      <c r="Y260" s="77" t="s">
        <v>626</v>
      </c>
      <c r="Z260" s="311" t="s">
        <v>627</v>
      </c>
      <c r="AA260" s="414">
        <v>51521</v>
      </c>
      <c r="AB260" s="77" t="s">
        <v>311</v>
      </c>
      <c r="AC260" s="430" t="s">
        <v>1346</v>
      </c>
      <c r="AD260" s="414">
        <v>52719</v>
      </c>
      <c r="AE260" s="77" t="s">
        <v>1024</v>
      </c>
      <c r="AF260" s="430" t="s">
        <v>1025</v>
      </c>
      <c r="AG260" s="414">
        <v>53917</v>
      </c>
      <c r="AH260" s="77" t="s">
        <v>684</v>
      </c>
      <c r="AI260" s="430" t="s">
        <v>685</v>
      </c>
    </row>
    <row r="261" spans="1:35" x14ac:dyDescent="0.25">
      <c r="A261" s="76">
        <f>IF('Basic Calculator'!$AE$17&lt;&gt;"",IF(VLOOKUP('Basic Calculator'!$AE$17,'Basic Calculator'!$AG$18:$AI$75,3,FALSE)=D261,1,0),0)</f>
        <v>0</v>
      </c>
      <c r="B261" s="405">
        <f>IF('Basic Calculator'!$AE$18&lt;&gt;"",IF('Basic Calculator'!$AE$18=E261,1,0),0)</f>
        <v>0</v>
      </c>
      <c r="C261" s="81">
        <f t="shared" si="4"/>
        <v>0</v>
      </c>
      <c r="D261" s="425" t="s">
        <v>1251</v>
      </c>
      <c r="E261" s="425">
        <v>4</v>
      </c>
      <c r="F261" s="309">
        <v>48419</v>
      </c>
      <c r="G261" s="78" t="s">
        <v>4627</v>
      </c>
      <c r="H261" s="307" t="s">
        <v>4272</v>
      </c>
      <c r="I261" s="414">
        <v>49763</v>
      </c>
      <c r="J261" s="77" t="s">
        <v>1559</v>
      </c>
      <c r="K261" s="430" t="s">
        <v>1777</v>
      </c>
      <c r="L261" s="414">
        <v>51108</v>
      </c>
      <c r="M261" s="77" t="s">
        <v>2630</v>
      </c>
      <c r="N261" s="311" t="s">
        <v>250</v>
      </c>
      <c r="O261" s="414">
        <v>52452</v>
      </c>
      <c r="P261" s="77" t="s">
        <v>1199</v>
      </c>
      <c r="Q261" s="430" t="s">
        <v>1412</v>
      </c>
      <c r="R261" s="414">
        <v>53797</v>
      </c>
      <c r="S261" s="77" t="s">
        <v>2234</v>
      </c>
      <c r="T261" s="311" t="s">
        <v>2192</v>
      </c>
      <c r="U261" s="414">
        <v>55142</v>
      </c>
      <c r="V261" s="77" t="s">
        <v>1466</v>
      </c>
      <c r="W261" s="430" t="s">
        <v>1960</v>
      </c>
      <c r="X261" s="414">
        <v>56486</v>
      </c>
      <c r="Y261" s="77" t="s">
        <v>4468</v>
      </c>
      <c r="Z261" s="311" t="s">
        <v>4469</v>
      </c>
      <c r="AA261" s="414">
        <v>57831</v>
      </c>
      <c r="AB261" s="77" t="s">
        <v>4628</v>
      </c>
      <c r="AC261" s="430" t="s">
        <v>247</v>
      </c>
      <c r="AD261" s="414">
        <v>59175</v>
      </c>
      <c r="AE261" s="77" t="s">
        <v>657</v>
      </c>
      <c r="AF261" s="430" t="s">
        <v>1961</v>
      </c>
      <c r="AG261" s="414">
        <v>60520</v>
      </c>
      <c r="AH261" s="77" t="s">
        <v>1548</v>
      </c>
      <c r="AI261" s="430" t="s">
        <v>2971</v>
      </c>
    </row>
    <row r="262" spans="1:35" x14ac:dyDescent="0.25">
      <c r="A262" s="76">
        <f>IF('Basic Calculator'!$AE$17&lt;&gt;"",IF(VLOOKUP('Basic Calculator'!$AE$17,'Basic Calculator'!$AG$18:$AI$75,3,FALSE)=D262,1,0),0)</f>
        <v>0</v>
      </c>
      <c r="B262" s="405">
        <f>IF('Basic Calculator'!$AE$18&lt;&gt;"",IF('Basic Calculator'!$AE$18=E262,1,0),0)</f>
        <v>0</v>
      </c>
      <c r="C262" s="81">
        <f t="shared" si="4"/>
        <v>0</v>
      </c>
      <c r="D262" s="425" t="s">
        <v>1251</v>
      </c>
      <c r="E262" s="425">
        <v>5</v>
      </c>
      <c r="F262" s="309">
        <v>55677</v>
      </c>
      <c r="G262" s="78" t="s">
        <v>1571</v>
      </c>
      <c r="H262" s="307" t="s">
        <v>1572</v>
      </c>
      <c r="I262" s="414">
        <v>57182</v>
      </c>
      <c r="J262" s="77" t="s">
        <v>2159</v>
      </c>
      <c r="K262" s="430" t="s">
        <v>2160</v>
      </c>
      <c r="L262" s="414">
        <v>58686</v>
      </c>
      <c r="M262" s="77" t="s">
        <v>4629</v>
      </c>
      <c r="N262" s="311" t="s">
        <v>4630</v>
      </c>
      <c r="O262" s="414">
        <v>60191</v>
      </c>
      <c r="P262" s="77" t="s">
        <v>2859</v>
      </c>
      <c r="Q262" s="430" t="s">
        <v>2445</v>
      </c>
      <c r="R262" s="414">
        <v>61695</v>
      </c>
      <c r="S262" s="77" t="s">
        <v>2583</v>
      </c>
      <c r="T262" s="311" t="s">
        <v>2057</v>
      </c>
      <c r="U262" s="414">
        <v>63200</v>
      </c>
      <c r="V262" s="77" t="s">
        <v>1238</v>
      </c>
      <c r="W262" s="430" t="s">
        <v>2986</v>
      </c>
      <c r="X262" s="414">
        <v>64704</v>
      </c>
      <c r="Y262" s="77" t="s">
        <v>3312</v>
      </c>
      <c r="Z262" s="311" t="s">
        <v>2709</v>
      </c>
      <c r="AA262" s="414">
        <v>66209</v>
      </c>
      <c r="AB262" s="77" t="s">
        <v>3092</v>
      </c>
      <c r="AC262" s="430" t="s">
        <v>3411</v>
      </c>
      <c r="AD262" s="414">
        <v>67713</v>
      </c>
      <c r="AE262" s="77" t="s">
        <v>1643</v>
      </c>
      <c r="AF262" s="430" t="s">
        <v>3990</v>
      </c>
      <c r="AG262" s="414">
        <v>69218</v>
      </c>
      <c r="AH262" s="77" t="s">
        <v>640</v>
      </c>
      <c r="AI262" s="430" t="s">
        <v>2045</v>
      </c>
    </row>
    <row r="263" spans="1:35" x14ac:dyDescent="0.25">
      <c r="A263" s="76">
        <f>IF('Basic Calculator'!$AE$17&lt;&gt;"",IF(VLOOKUP('Basic Calculator'!$AE$17,'Basic Calculator'!$AG$18:$AI$75,3,FALSE)=D263,1,0),0)</f>
        <v>0</v>
      </c>
      <c r="B263" s="405">
        <f>IF('Basic Calculator'!$AE$18&lt;&gt;"",IF('Basic Calculator'!$AE$18=E263,1,0),0)</f>
        <v>0</v>
      </c>
      <c r="C263" s="81">
        <f t="shared" si="4"/>
        <v>0</v>
      </c>
      <c r="D263" s="425" t="s">
        <v>1251</v>
      </c>
      <c r="E263" s="425">
        <v>6</v>
      </c>
      <c r="F263" s="309">
        <v>58714</v>
      </c>
      <c r="G263" s="78" t="s">
        <v>1235</v>
      </c>
      <c r="H263" s="307" t="s">
        <v>2175</v>
      </c>
      <c r="I263" s="414">
        <v>60392</v>
      </c>
      <c r="J263" s="77" t="s">
        <v>4631</v>
      </c>
      <c r="K263" s="430" t="s">
        <v>2071</v>
      </c>
      <c r="L263" s="414">
        <v>62070</v>
      </c>
      <c r="M263" s="77" t="s">
        <v>1173</v>
      </c>
      <c r="N263" s="311" t="s">
        <v>2051</v>
      </c>
      <c r="O263" s="414">
        <v>63748</v>
      </c>
      <c r="P263" s="77" t="s">
        <v>1123</v>
      </c>
      <c r="Q263" s="430" t="s">
        <v>2719</v>
      </c>
      <c r="R263" s="414">
        <v>65425</v>
      </c>
      <c r="S263" s="77" t="s">
        <v>220</v>
      </c>
      <c r="T263" s="311" t="s">
        <v>2936</v>
      </c>
      <c r="U263" s="414">
        <v>67103</v>
      </c>
      <c r="V263" s="77" t="s">
        <v>1794</v>
      </c>
      <c r="W263" s="430" t="s">
        <v>2876</v>
      </c>
      <c r="X263" s="414">
        <v>68781</v>
      </c>
      <c r="Y263" s="77" t="s">
        <v>1274</v>
      </c>
      <c r="Z263" s="311" t="s">
        <v>3396</v>
      </c>
      <c r="AA263" s="414">
        <v>70459</v>
      </c>
      <c r="AB263" s="77" t="s">
        <v>2396</v>
      </c>
      <c r="AC263" s="430" t="s">
        <v>4451</v>
      </c>
      <c r="AD263" s="414">
        <v>72136</v>
      </c>
      <c r="AE263" s="77" t="s">
        <v>342</v>
      </c>
      <c r="AF263" s="430" t="s">
        <v>3614</v>
      </c>
      <c r="AG263" s="414">
        <v>73814</v>
      </c>
      <c r="AH263" s="77" t="s">
        <v>1050</v>
      </c>
      <c r="AI263" s="430" t="s">
        <v>3617</v>
      </c>
    </row>
    <row r="264" spans="1:35" x14ac:dyDescent="0.25">
      <c r="A264" s="76">
        <f>IF('Basic Calculator'!$AE$17&lt;&gt;"",IF(VLOOKUP('Basic Calculator'!$AE$17,'Basic Calculator'!$AG$18:$AI$75,3,FALSE)=D264,1,0),0)</f>
        <v>0</v>
      </c>
      <c r="B264" s="405">
        <f>IF('Basic Calculator'!$AE$18&lt;&gt;"",IF('Basic Calculator'!$AE$18=E264,1,0),0)</f>
        <v>0</v>
      </c>
      <c r="C264" s="81">
        <f t="shared" si="4"/>
        <v>0</v>
      </c>
      <c r="D264" s="425" t="s">
        <v>1251</v>
      </c>
      <c r="E264" s="425">
        <v>7</v>
      </c>
      <c r="F264" s="309">
        <v>63381</v>
      </c>
      <c r="G264" s="78" t="s">
        <v>2820</v>
      </c>
      <c r="H264" s="307" t="s">
        <v>3299</v>
      </c>
      <c r="I264" s="414">
        <v>65245</v>
      </c>
      <c r="J264" s="77" t="s">
        <v>393</v>
      </c>
      <c r="K264" s="430" t="s">
        <v>3516</v>
      </c>
      <c r="L264" s="414">
        <v>67110</v>
      </c>
      <c r="M264" s="77" t="s">
        <v>927</v>
      </c>
      <c r="N264" s="311" t="s">
        <v>2704</v>
      </c>
      <c r="O264" s="414">
        <v>68974</v>
      </c>
      <c r="P264" s="77" t="s">
        <v>224</v>
      </c>
      <c r="Q264" s="430" t="s">
        <v>3414</v>
      </c>
      <c r="R264" s="414">
        <v>70838</v>
      </c>
      <c r="S264" s="77" t="s">
        <v>3502</v>
      </c>
      <c r="T264" s="311" t="s">
        <v>3806</v>
      </c>
      <c r="U264" s="414">
        <v>72703</v>
      </c>
      <c r="V264" s="77" t="s">
        <v>3021</v>
      </c>
      <c r="W264" s="430" t="s">
        <v>3960</v>
      </c>
      <c r="X264" s="414">
        <v>74567</v>
      </c>
      <c r="Y264" s="77" t="s">
        <v>1782</v>
      </c>
      <c r="Z264" s="311" t="s">
        <v>4632</v>
      </c>
      <c r="AA264" s="414">
        <v>76431</v>
      </c>
      <c r="AB264" s="77" t="s">
        <v>1329</v>
      </c>
      <c r="AC264" s="430" t="s">
        <v>4633</v>
      </c>
      <c r="AD264" s="414">
        <v>78296</v>
      </c>
      <c r="AE264" s="77" t="s">
        <v>1507</v>
      </c>
      <c r="AF264" s="430" t="s">
        <v>4634</v>
      </c>
      <c r="AG264" s="414">
        <v>80160</v>
      </c>
      <c r="AH264" s="77" t="s">
        <v>3966</v>
      </c>
      <c r="AI264" s="430" t="s">
        <v>4634</v>
      </c>
    </row>
    <row r="265" spans="1:35" x14ac:dyDescent="0.25">
      <c r="A265" s="76">
        <f>IF('Basic Calculator'!$AE$17&lt;&gt;"",IF(VLOOKUP('Basic Calculator'!$AE$17,'Basic Calculator'!$AG$18:$AI$75,3,FALSE)=D265,1,0),0)</f>
        <v>0</v>
      </c>
      <c r="B265" s="405">
        <f>IF('Basic Calculator'!$AE$18&lt;&gt;"",IF('Basic Calculator'!$AE$18=E265,1,0),0)</f>
        <v>0</v>
      </c>
      <c r="C265" s="81">
        <f t="shared" si="4"/>
        <v>0</v>
      </c>
      <c r="D265" s="425" t="s">
        <v>1251</v>
      </c>
      <c r="E265" s="425">
        <v>8</v>
      </c>
      <c r="F265" s="309">
        <v>66061</v>
      </c>
      <c r="G265" s="78" t="s">
        <v>2943</v>
      </c>
      <c r="H265" s="307" t="s">
        <v>2865</v>
      </c>
      <c r="I265" s="414">
        <v>68125</v>
      </c>
      <c r="J265" s="77" t="s">
        <v>843</v>
      </c>
      <c r="K265" s="430" t="s">
        <v>3834</v>
      </c>
      <c r="L265" s="414">
        <v>70189</v>
      </c>
      <c r="M265" s="77" t="s">
        <v>389</v>
      </c>
      <c r="N265" s="311" t="s">
        <v>3440</v>
      </c>
      <c r="O265" s="414">
        <v>72254</v>
      </c>
      <c r="P265" s="77" t="s">
        <v>1626</v>
      </c>
      <c r="Q265" s="430" t="s">
        <v>4079</v>
      </c>
      <c r="R265" s="414">
        <v>74318</v>
      </c>
      <c r="S265" s="77" t="s">
        <v>1387</v>
      </c>
      <c r="T265" s="311" t="s">
        <v>4635</v>
      </c>
      <c r="U265" s="414">
        <v>76382</v>
      </c>
      <c r="V265" s="77" t="s">
        <v>1824</v>
      </c>
      <c r="W265" s="430" t="s">
        <v>4636</v>
      </c>
      <c r="X265" s="414">
        <v>78446</v>
      </c>
      <c r="Y265" s="77" t="s">
        <v>373</v>
      </c>
      <c r="Z265" s="311" t="s">
        <v>4634</v>
      </c>
      <c r="AA265" s="414">
        <v>80510</v>
      </c>
      <c r="AB265" s="77" t="s">
        <v>1021</v>
      </c>
      <c r="AC265" s="430" t="s">
        <v>4634</v>
      </c>
      <c r="AD265" s="414">
        <v>82575</v>
      </c>
      <c r="AE265" s="77" t="s">
        <v>1382</v>
      </c>
      <c r="AF265" s="430" t="s">
        <v>4634</v>
      </c>
      <c r="AG265" s="414">
        <v>84639</v>
      </c>
      <c r="AH265" s="77" t="s">
        <v>1291</v>
      </c>
      <c r="AI265" s="430" t="s">
        <v>4634</v>
      </c>
    </row>
    <row r="266" spans="1:35" x14ac:dyDescent="0.25">
      <c r="A266" s="76">
        <f>IF('Basic Calculator'!$AE$17&lt;&gt;"",IF(VLOOKUP('Basic Calculator'!$AE$17,'Basic Calculator'!$AG$18:$AI$75,3,FALSE)=D266,1,0),0)</f>
        <v>0</v>
      </c>
      <c r="B266" s="405">
        <f>IF('Basic Calculator'!$AE$18&lt;&gt;"",IF('Basic Calculator'!$AE$18=E266,1,0),0)</f>
        <v>0</v>
      </c>
      <c r="C266" s="81">
        <f t="shared" si="4"/>
        <v>0</v>
      </c>
      <c r="D266" s="425" t="s">
        <v>1251</v>
      </c>
      <c r="E266" s="425">
        <v>9</v>
      </c>
      <c r="F266" s="309">
        <v>70685</v>
      </c>
      <c r="G266" s="78" t="s">
        <v>946</v>
      </c>
      <c r="H266" s="307" t="s">
        <v>3701</v>
      </c>
      <c r="I266" s="414">
        <v>72965</v>
      </c>
      <c r="J266" s="77" t="s">
        <v>896</v>
      </c>
      <c r="K266" s="430" t="s">
        <v>2879</v>
      </c>
      <c r="L266" s="414">
        <v>75245</v>
      </c>
      <c r="M266" s="77" t="s">
        <v>1218</v>
      </c>
      <c r="N266" s="311" t="s">
        <v>2880</v>
      </c>
      <c r="O266" s="414">
        <v>77525</v>
      </c>
      <c r="P266" s="77" t="s">
        <v>4074</v>
      </c>
      <c r="Q266" s="430" t="s">
        <v>2437</v>
      </c>
      <c r="R266" s="414">
        <v>79805</v>
      </c>
      <c r="S266" s="77" t="s">
        <v>485</v>
      </c>
      <c r="T266" s="311" t="s">
        <v>4634</v>
      </c>
      <c r="U266" s="414">
        <v>82085</v>
      </c>
      <c r="V266" s="77" t="s">
        <v>475</v>
      </c>
      <c r="W266" s="430" t="s">
        <v>4634</v>
      </c>
      <c r="X266" s="414">
        <v>84366</v>
      </c>
      <c r="Y266" s="77" t="s">
        <v>3704</v>
      </c>
      <c r="Z266" s="311" t="s">
        <v>4634</v>
      </c>
      <c r="AA266" s="414">
        <v>86646</v>
      </c>
      <c r="AB266" s="77" t="s">
        <v>1994</v>
      </c>
      <c r="AC266" s="430" t="s">
        <v>4634</v>
      </c>
      <c r="AD266" s="414">
        <v>88926</v>
      </c>
      <c r="AE266" s="77" t="s">
        <v>4637</v>
      </c>
      <c r="AF266" s="430" t="s">
        <v>4634</v>
      </c>
      <c r="AG266" s="414">
        <v>91206</v>
      </c>
      <c r="AH266" s="77" t="s">
        <v>2948</v>
      </c>
      <c r="AI266" s="430" t="s">
        <v>4634</v>
      </c>
    </row>
    <row r="267" spans="1:35" x14ac:dyDescent="0.25">
      <c r="A267" s="76">
        <f>IF('Basic Calculator'!$AE$17&lt;&gt;"",IF(VLOOKUP('Basic Calculator'!$AE$17,'Basic Calculator'!$AG$18:$AI$75,3,FALSE)=D267,1,0),0)</f>
        <v>0</v>
      </c>
      <c r="B267" s="405">
        <f>IF('Basic Calculator'!$AE$18&lt;&gt;"",IF('Basic Calculator'!$AE$18=E267,1,0),0)</f>
        <v>0</v>
      </c>
      <c r="C267" s="81">
        <f t="shared" si="4"/>
        <v>0</v>
      </c>
      <c r="D267" s="425" t="s">
        <v>1251</v>
      </c>
      <c r="E267" s="425">
        <v>10</v>
      </c>
      <c r="F267" s="309">
        <v>77840</v>
      </c>
      <c r="G267" s="78" t="s">
        <v>3488</v>
      </c>
      <c r="H267" s="307" t="s">
        <v>4634</v>
      </c>
      <c r="I267" s="414">
        <v>80350</v>
      </c>
      <c r="J267" s="77" t="s">
        <v>2241</v>
      </c>
      <c r="K267" s="430" t="s">
        <v>4634</v>
      </c>
      <c r="L267" s="414">
        <v>82861</v>
      </c>
      <c r="M267" s="77" t="s">
        <v>4638</v>
      </c>
      <c r="N267" s="311" t="s">
        <v>4634</v>
      </c>
      <c r="O267" s="414">
        <v>85372</v>
      </c>
      <c r="P267" s="77" t="s">
        <v>1538</v>
      </c>
      <c r="Q267" s="430" t="s">
        <v>4634</v>
      </c>
      <c r="R267" s="414">
        <v>87882</v>
      </c>
      <c r="S267" s="77" t="s">
        <v>4155</v>
      </c>
      <c r="T267" s="311" t="s">
        <v>4634</v>
      </c>
      <c r="U267" s="414">
        <v>90393</v>
      </c>
      <c r="V267" s="77" t="s">
        <v>2805</v>
      </c>
      <c r="W267" s="430" t="s">
        <v>4634</v>
      </c>
      <c r="X267" s="414">
        <v>92904</v>
      </c>
      <c r="Y267" s="77" t="s">
        <v>2929</v>
      </c>
      <c r="Z267" s="311" t="s">
        <v>4634</v>
      </c>
      <c r="AA267" s="414">
        <v>95414</v>
      </c>
      <c r="AB267" s="77" t="s">
        <v>3071</v>
      </c>
      <c r="AC267" s="430" t="s">
        <v>4634</v>
      </c>
      <c r="AD267" s="414">
        <v>97925</v>
      </c>
      <c r="AE267" s="77" t="s">
        <v>1732</v>
      </c>
      <c r="AF267" s="430" t="s">
        <v>4634</v>
      </c>
      <c r="AG267" s="414">
        <v>100435</v>
      </c>
      <c r="AH267" s="77" t="s">
        <v>2742</v>
      </c>
      <c r="AI267" s="430" t="s">
        <v>4634</v>
      </c>
    </row>
    <row r="268" spans="1:35" x14ac:dyDescent="0.25">
      <c r="A268" s="76">
        <f>IF('Basic Calculator'!$AE$17&lt;&gt;"",IF(VLOOKUP('Basic Calculator'!$AE$17,'Basic Calculator'!$AG$18:$AI$75,3,FALSE)=D268,1,0),0)</f>
        <v>0</v>
      </c>
      <c r="B268" s="405">
        <f>IF('Basic Calculator'!$AE$18&lt;&gt;"",IF('Basic Calculator'!$AE$18=E268,1,0),0)</f>
        <v>0</v>
      </c>
      <c r="C268" s="81">
        <f t="shared" si="4"/>
        <v>0</v>
      </c>
      <c r="D268" s="425" t="s">
        <v>1251</v>
      </c>
      <c r="E268" s="425">
        <v>11</v>
      </c>
      <c r="F268" s="309">
        <v>82764</v>
      </c>
      <c r="G268" s="78" t="s">
        <v>1765</v>
      </c>
      <c r="H268" s="307" t="s">
        <v>4634</v>
      </c>
      <c r="I268" s="414">
        <v>85522</v>
      </c>
      <c r="J268" s="77" t="s">
        <v>718</v>
      </c>
      <c r="K268" s="430" t="s">
        <v>4634</v>
      </c>
      <c r="L268" s="414">
        <v>88281</v>
      </c>
      <c r="M268" s="77" t="s">
        <v>901</v>
      </c>
      <c r="N268" s="311" t="s">
        <v>4634</v>
      </c>
      <c r="O268" s="414">
        <v>91039</v>
      </c>
      <c r="P268" s="77" t="s">
        <v>2818</v>
      </c>
      <c r="Q268" s="430" t="s">
        <v>4634</v>
      </c>
      <c r="R268" s="414">
        <v>93798</v>
      </c>
      <c r="S268" s="77" t="s">
        <v>3091</v>
      </c>
      <c r="T268" s="311" t="s">
        <v>4634</v>
      </c>
      <c r="U268" s="414">
        <v>96556</v>
      </c>
      <c r="V268" s="77" t="s">
        <v>4639</v>
      </c>
      <c r="W268" s="430" t="s">
        <v>4634</v>
      </c>
      <c r="X268" s="414">
        <v>99315</v>
      </c>
      <c r="Y268" s="77" t="s">
        <v>4640</v>
      </c>
      <c r="Z268" s="311" t="s">
        <v>4634</v>
      </c>
      <c r="AA268" s="414">
        <v>102073</v>
      </c>
      <c r="AB268" s="77" t="s">
        <v>4641</v>
      </c>
      <c r="AC268" s="430" t="s">
        <v>4634</v>
      </c>
      <c r="AD268" s="414">
        <v>104832</v>
      </c>
      <c r="AE268" s="77" t="s">
        <v>3209</v>
      </c>
      <c r="AF268" s="430" t="s">
        <v>4634</v>
      </c>
      <c r="AG268" s="414">
        <v>107590</v>
      </c>
      <c r="AH268" s="77" t="s">
        <v>3460</v>
      </c>
      <c r="AI268" s="430" t="s">
        <v>4634</v>
      </c>
    </row>
    <row r="269" spans="1:35" x14ac:dyDescent="0.25">
      <c r="A269" s="76">
        <f>IF('Basic Calculator'!$AE$17&lt;&gt;"",IF(VLOOKUP('Basic Calculator'!$AE$17,'Basic Calculator'!$AG$18:$AI$75,3,FALSE)=D269,1,0),0)</f>
        <v>0</v>
      </c>
      <c r="B269" s="405">
        <f>IF('Basic Calculator'!$AE$18&lt;&gt;"",IF('Basic Calculator'!$AE$18=E269,1,0),0)</f>
        <v>0</v>
      </c>
      <c r="C269" s="81">
        <f t="shared" si="4"/>
        <v>0</v>
      </c>
      <c r="D269" s="425" t="s">
        <v>1251</v>
      </c>
      <c r="E269" s="425">
        <v>12</v>
      </c>
      <c r="F269" s="309">
        <v>99200</v>
      </c>
      <c r="G269" s="78" t="s">
        <v>4009</v>
      </c>
      <c r="H269" s="307" t="s">
        <v>4634</v>
      </c>
      <c r="I269" s="414">
        <v>102506</v>
      </c>
      <c r="J269" s="77" t="s">
        <v>4156</v>
      </c>
      <c r="K269" s="430" t="s">
        <v>4634</v>
      </c>
      <c r="L269" s="414">
        <v>105812</v>
      </c>
      <c r="M269" s="77" t="s">
        <v>3447</v>
      </c>
      <c r="N269" s="311" t="s">
        <v>4634</v>
      </c>
      <c r="O269" s="414">
        <v>109119</v>
      </c>
      <c r="P269" s="77" t="s">
        <v>3807</v>
      </c>
      <c r="Q269" s="430" t="s">
        <v>4634</v>
      </c>
      <c r="R269" s="414">
        <v>112425</v>
      </c>
      <c r="S269" s="77" t="s">
        <v>3095</v>
      </c>
      <c r="T269" s="311" t="s">
        <v>4634</v>
      </c>
      <c r="U269" s="414">
        <v>115731</v>
      </c>
      <c r="V269" s="77" t="s">
        <v>4642</v>
      </c>
      <c r="W269" s="430" t="s">
        <v>4634</v>
      </c>
      <c r="X269" s="414">
        <v>119037</v>
      </c>
      <c r="Y269" s="77" t="s">
        <v>4011</v>
      </c>
      <c r="Z269" s="311" t="s">
        <v>4011</v>
      </c>
      <c r="AA269" s="414">
        <v>122343</v>
      </c>
      <c r="AB269" s="77" t="s">
        <v>3672</v>
      </c>
      <c r="AC269" s="430" t="s">
        <v>3672</v>
      </c>
      <c r="AD269" s="414">
        <v>125650</v>
      </c>
      <c r="AE269" s="77" t="s">
        <v>4643</v>
      </c>
      <c r="AF269" s="430" t="s">
        <v>4643</v>
      </c>
      <c r="AG269" s="414">
        <v>128956</v>
      </c>
      <c r="AH269" s="77" t="s">
        <v>4644</v>
      </c>
      <c r="AI269" s="430" t="s">
        <v>4644</v>
      </c>
    </row>
    <row r="270" spans="1:35" x14ac:dyDescent="0.25">
      <c r="A270" s="76">
        <f>IF('Basic Calculator'!$AE$17&lt;&gt;"",IF(VLOOKUP('Basic Calculator'!$AE$17,'Basic Calculator'!$AG$18:$AI$75,3,FALSE)=D270,1,0),0)</f>
        <v>0</v>
      </c>
      <c r="B270" s="405">
        <f>IF('Basic Calculator'!$AE$18&lt;&gt;"",IF('Basic Calculator'!$AE$18=E270,1,0),0)</f>
        <v>0</v>
      </c>
      <c r="C270" s="81">
        <f t="shared" si="4"/>
        <v>0</v>
      </c>
      <c r="D270" s="425" t="s">
        <v>1251</v>
      </c>
      <c r="E270" s="425">
        <v>13</v>
      </c>
      <c r="F270" s="309">
        <v>117962</v>
      </c>
      <c r="G270" s="78" t="s">
        <v>4603</v>
      </c>
      <c r="H270" s="307" t="s">
        <v>4603</v>
      </c>
      <c r="I270" s="414">
        <v>121894</v>
      </c>
      <c r="J270" s="77" t="s">
        <v>4645</v>
      </c>
      <c r="K270" s="430" t="s">
        <v>4645</v>
      </c>
      <c r="L270" s="414">
        <v>125827</v>
      </c>
      <c r="M270" s="77" t="s">
        <v>3450</v>
      </c>
      <c r="N270" s="311" t="s">
        <v>3450</v>
      </c>
      <c r="O270" s="414">
        <v>129759</v>
      </c>
      <c r="P270" s="77" t="s">
        <v>4646</v>
      </c>
      <c r="Q270" s="430" t="s">
        <v>4646</v>
      </c>
      <c r="R270" s="414">
        <v>133692</v>
      </c>
      <c r="S270" s="77" t="s">
        <v>4647</v>
      </c>
      <c r="T270" s="311" t="s">
        <v>4647</v>
      </c>
      <c r="U270" s="414">
        <v>137624</v>
      </c>
      <c r="V270" s="77" t="s">
        <v>3605</v>
      </c>
      <c r="W270" s="430" t="s">
        <v>3605</v>
      </c>
      <c r="X270" s="414">
        <v>141557</v>
      </c>
      <c r="Y270" s="77" t="s">
        <v>4648</v>
      </c>
      <c r="Z270" s="311" t="s">
        <v>4648</v>
      </c>
      <c r="AA270" s="414">
        <v>145489</v>
      </c>
      <c r="AB270" s="77" t="s">
        <v>3585</v>
      </c>
      <c r="AC270" s="430" t="s">
        <v>3585</v>
      </c>
      <c r="AD270" s="414">
        <v>149422</v>
      </c>
      <c r="AE270" s="77" t="s">
        <v>2651</v>
      </c>
      <c r="AF270" s="430" t="s">
        <v>2651</v>
      </c>
      <c r="AG270" s="414">
        <v>153354</v>
      </c>
      <c r="AH270" s="77" t="s">
        <v>3660</v>
      </c>
      <c r="AI270" s="430" t="s">
        <v>3660</v>
      </c>
    </row>
    <row r="271" spans="1:35" x14ac:dyDescent="0.25">
      <c r="A271" s="76">
        <f>IF('Basic Calculator'!$AE$17&lt;&gt;"",IF(VLOOKUP('Basic Calculator'!$AE$17,'Basic Calculator'!$AG$18:$AI$75,3,FALSE)=D271,1,0),0)</f>
        <v>0</v>
      </c>
      <c r="B271" s="405">
        <f>IF('Basic Calculator'!$AE$18&lt;&gt;"",IF('Basic Calculator'!$AE$18=E271,1,0),0)</f>
        <v>0</v>
      </c>
      <c r="C271" s="81">
        <f t="shared" si="4"/>
        <v>0</v>
      </c>
      <c r="D271" s="425" t="s">
        <v>1251</v>
      </c>
      <c r="E271" s="425">
        <v>14</v>
      </c>
      <c r="F271" s="309">
        <v>139395</v>
      </c>
      <c r="G271" s="78" t="s">
        <v>4609</v>
      </c>
      <c r="H271" s="307" t="s">
        <v>4609</v>
      </c>
      <c r="I271" s="414">
        <v>144042</v>
      </c>
      <c r="J271" s="77" t="s">
        <v>4649</v>
      </c>
      <c r="K271" s="430" t="s">
        <v>4649</v>
      </c>
      <c r="L271" s="414">
        <v>148689</v>
      </c>
      <c r="M271" s="77" t="s">
        <v>3453</v>
      </c>
      <c r="N271" s="311" t="s">
        <v>3453</v>
      </c>
      <c r="O271" s="414">
        <v>153336</v>
      </c>
      <c r="P271" s="77" t="s">
        <v>3324</v>
      </c>
      <c r="Q271" s="430" t="s">
        <v>3324</v>
      </c>
      <c r="R271" s="414">
        <v>157982</v>
      </c>
      <c r="S271" s="77" t="s">
        <v>4650</v>
      </c>
      <c r="T271" s="311" t="s">
        <v>4650</v>
      </c>
      <c r="U271" s="414">
        <v>162629</v>
      </c>
      <c r="V271" s="77" t="s">
        <v>4651</v>
      </c>
      <c r="W271" s="430" t="s">
        <v>4651</v>
      </c>
      <c r="X271" s="414">
        <v>167276</v>
      </c>
      <c r="Y271" s="77" t="s">
        <v>4652</v>
      </c>
      <c r="Z271" s="311" t="s">
        <v>4652</v>
      </c>
      <c r="AA271" s="414">
        <v>171923</v>
      </c>
      <c r="AB271" s="77" t="s">
        <v>4653</v>
      </c>
      <c r="AC271" s="430" t="s">
        <v>4653</v>
      </c>
      <c r="AD271" s="414">
        <v>176570</v>
      </c>
      <c r="AE271" s="77" t="s">
        <v>4654</v>
      </c>
      <c r="AF271" s="430" t="s">
        <v>4654</v>
      </c>
      <c r="AG271" s="414">
        <v>181216</v>
      </c>
      <c r="AH271" s="77" t="s">
        <v>3915</v>
      </c>
      <c r="AI271" s="430" t="s">
        <v>3915</v>
      </c>
    </row>
    <row r="272" spans="1:35" x14ac:dyDescent="0.25">
      <c r="A272" s="76">
        <f>IF('Basic Calculator'!$AE$17&lt;&gt;"",IF(VLOOKUP('Basic Calculator'!$AE$17,'Basic Calculator'!$AG$18:$AI$75,3,FALSE)=D272,1,0),0)</f>
        <v>0</v>
      </c>
      <c r="B272" s="405">
        <f>IF('Basic Calculator'!$AE$18&lt;&gt;"",IF('Basic Calculator'!$AE$18=E272,1,0),0)</f>
        <v>0</v>
      </c>
      <c r="C272" s="81">
        <f t="shared" si="4"/>
        <v>0</v>
      </c>
      <c r="D272" s="425" t="s">
        <v>1251</v>
      </c>
      <c r="E272" s="425">
        <v>15</v>
      </c>
      <c r="F272" s="309">
        <v>163964</v>
      </c>
      <c r="G272" s="78" t="s">
        <v>4614</v>
      </c>
      <c r="H272" s="307" t="s">
        <v>4614</v>
      </c>
      <c r="I272" s="414">
        <v>169429</v>
      </c>
      <c r="J272" s="77" t="s">
        <v>4655</v>
      </c>
      <c r="K272" s="430" t="s">
        <v>4655</v>
      </c>
      <c r="L272" s="414">
        <v>174894</v>
      </c>
      <c r="M272" s="77" t="s">
        <v>3455</v>
      </c>
      <c r="N272" s="311" t="s">
        <v>3455</v>
      </c>
      <c r="O272" s="414">
        <v>180359</v>
      </c>
      <c r="P272" s="77" t="s">
        <v>3817</v>
      </c>
      <c r="Q272" s="430" t="s">
        <v>3817</v>
      </c>
      <c r="R272" s="414">
        <v>185824</v>
      </c>
      <c r="S272" s="77" t="s">
        <v>4656</v>
      </c>
      <c r="T272" s="311" t="s">
        <v>4656</v>
      </c>
      <c r="U272" s="414">
        <v>191289</v>
      </c>
      <c r="V272" s="77" t="s">
        <v>4657</v>
      </c>
      <c r="W272" s="430" t="s">
        <v>4657</v>
      </c>
      <c r="X272" s="414">
        <v>191900</v>
      </c>
      <c r="Y272" s="77" t="s">
        <v>4104</v>
      </c>
      <c r="Z272" s="311" t="s">
        <v>4104</v>
      </c>
      <c r="AA272" s="414">
        <v>191900</v>
      </c>
      <c r="AB272" s="77" t="s">
        <v>4104</v>
      </c>
      <c r="AC272" s="430" t="s">
        <v>4104</v>
      </c>
      <c r="AD272" s="414">
        <v>191900</v>
      </c>
      <c r="AE272" s="77" t="s">
        <v>4104</v>
      </c>
      <c r="AF272" s="430" t="s">
        <v>4104</v>
      </c>
      <c r="AG272" s="414">
        <v>191900</v>
      </c>
      <c r="AH272" s="77" t="s">
        <v>4104</v>
      </c>
      <c r="AI272" s="430" t="s">
        <v>4104</v>
      </c>
    </row>
    <row r="273" spans="1:35" ht="15.75" thickBot="1" x14ac:dyDescent="0.3">
      <c r="A273" s="419">
        <f>IF('Basic Calculator'!$AE$17&lt;&gt;"",IF(VLOOKUP('Basic Calculator'!$AE$17,'Basic Calculator'!$AG$18:$AI$75,3,FALSE)=D273,1,0),0)</f>
        <v>0</v>
      </c>
      <c r="B273" s="420">
        <f>IF('Basic Calculator'!$AE$18&lt;&gt;"",IF('Basic Calculator'!$AE$18=E273,1,0),0)</f>
        <v>0</v>
      </c>
      <c r="C273" s="422">
        <f t="shared" si="4"/>
        <v>0</v>
      </c>
      <c r="D273" s="426" t="s">
        <v>1309</v>
      </c>
      <c r="E273" s="426">
        <v>1</v>
      </c>
      <c r="F273" s="423">
        <v>28555</v>
      </c>
      <c r="G273" s="416" t="s">
        <v>3270</v>
      </c>
      <c r="H273" s="428" t="s">
        <v>1212</v>
      </c>
      <c r="I273" s="415">
        <v>29514</v>
      </c>
      <c r="J273" s="431" t="s">
        <v>2411</v>
      </c>
      <c r="K273" s="432" t="s">
        <v>2387</v>
      </c>
      <c r="L273" s="415">
        <v>30462</v>
      </c>
      <c r="M273" s="431" t="s">
        <v>2383</v>
      </c>
      <c r="N273" s="433" t="s">
        <v>1061</v>
      </c>
      <c r="O273" s="415">
        <v>31409</v>
      </c>
      <c r="P273" s="431" t="s">
        <v>2128</v>
      </c>
      <c r="Q273" s="432" t="s">
        <v>945</v>
      </c>
      <c r="R273" s="415">
        <v>32356</v>
      </c>
      <c r="S273" s="431" t="s">
        <v>3630</v>
      </c>
      <c r="T273" s="433" t="s">
        <v>3631</v>
      </c>
      <c r="U273" s="415">
        <v>32910</v>
      </c>
      <c r="V273" s="431" t="s">
        <v>513</v>
      </c>
      <c r="W273" s="432" t="s">
        <v>470</v>
      </c>
      <c r="X273" s="415">
        <v>33851</v>
      </c>
      <c r="Y273" s="431" t="s">
        <v>4658</v>
      </c>
      <c r="Z273" s="433" t="s">
        <v>355</v>
      </c>
      <c r="AA273" s="415">
        <v>34797</v>
      </c>
      <c r="AB273" s="431" t="s">
        <v>2623</v>
      </c>
      <c r="AC273" s="432" t="s">
        <v>1506</v>
      </c>
      <c r="AD273" s="415">
        <v>34835</v>
      </c>
      <c r="AE273" s="431" t="s">
        <v>1610</v>
      </c>
      <c r="AF273" s="432" t="s">
        <v>1370</v>
      </c>
      <c r="AG273" s="415">
        <v>35720</v>
      </c>
      <c r="AH273" s="431" t="s">
        <v>4659</v>
      </c>
      <c r="AI273" s="432" t="s">
        <v>787</v>
      </c>
    </row>
    <row r="274" spans="1:35" x14ac:dyDescent="0.25">
      <c r="A274" s="82">
        <f>IF('Basic Calculator'!$AE$17&lt;&gt;"",IF(VLOOKUP('Basic Calculator'!$AE$17,'Basic Calculator'!$AG$18:$AI$75,3,FALSE)=D274,1,0),0)</f>
        <v>0</v>
      </c>
      <c r="B274" s="407">
        <f>IF('Basic Calculator'!$AE$18&lt;&gt;"",IF('Basic Calculator'!$AE$18=E274,1,0),0)</f>
        <v>0</v>
      </c>
      <c r="C274" s="83">
        <f t="shared" si="4"/>
        <v>0</v>
      </c>
      <c r="D274" s="434" t="s">
        <v>1309</v>
      </c>
      <c r="E274" s="434">
        <v>2</v>
      </c>
      <c r="F274" s="308">
        <v>32109</v>
      </c>
      <c r="G274" s="84" t="s">
        <v>3303</v>
      </c>
      <c r="H274" s="400" t="s">
        <v>1227</v>
      </c>
      <c r="I274" s="413">
        <v>32873</v>
      </c>
      <c r="J274" s="85" t="s">
        <v>2325</v>
      </c>
      <c r="K274" s="429" t="s">
        <v>1081</v>
      </c>
      <c r="L274" s="413">
        <v>33936</v>
      </c>
      <c r="M274" s="85" t="s">
        <v>3679</v>
      </c>
      <c r="N274" s="310" t="s">
        <v>1861</v>
      </c>
      <c r="O274" s="413">
        <v>34835</v>
      </c>
      <c r="P274" s="85" t="s">
        <v>1610</v>
      </c>
      <c r="Q274" s="429" t="s">
        <v>1370</v>
      </c>
      <c r="R274" s="413">
        <v>35229</v>
      </c>
      <c r="S274" s="85" t="s">
        <v>2571</v>
      </c>
      <c r="T274" s="310" t="s">
        <v>464</v>
      </c>
      <c r="U274" s="413">
        <v>36265</v>
      </c>
      <c r="V274" s="85" t="s">
        <v>2422</v>
      </c>
      <c r="W274" s="429" t="s">
        <v>1817</v>
      </c>
      <c r="X274" s="413">
        <v>37302</v>
      </c>
      <c r="Y274" s="85" t="s">
        <v>3881</v>
      </c>
      <c r="Z274" s="310" t="s">
        <v>1340</v>
      </c>
      <c r="AA274" s="413">
        <v>38338</v>
      </c>
      <c r="AB274" s="85" t="s">
        <v>989</v>
      </c>
      <c r="AC274" s="429" t="s">
        <v>990</v>
      </c>
      <c r="AD274" s="413">
        <v>39374</v>
      </c>
      <c r="AE274" s="85" t="s">
        <v>723</v>
      </c>
      <c r="AF274" s="429" t="s">
        <v>888</v>
      </c>
      <c r="AG274" s="413">
        <v>40411</v>
      </c>
      <c r="AH274" s="85" t="s">
        <v>2572</v>
      </c>
      <c r="AI274" s="429" t="s">
        <v>488</v>
      </c>
    </row>
    <row r="275" spans="1:35" x14ac:dyDescent="0.25">
      <c r="A275" s="76">
        <f>IF('Basic Calculator'!$AE$17&lt;&gt;"",IF(VLOOKUP('Basic Calculator'!$AE$17,'Basic Calculator'!$AG$18:$AI$75,3,FALSE)=D275,1,0),0)</f>
        <v>0</v>
      </c>
      <c r="B275" s="405">
        <f>IF('Basic Calculator'!$AE$18&lt;&gt;"",IF('Basic Calculator'!$AE$18=E275,1,0),0)</f>
        <v>0</v>
      </c>
      <c r="C275" s="81">
        <f t="shared" si="4"/>
        <v>0</v>
      </c>
      <c r="D275" s="425" t="s">
        <v>1309</v>
      </c>
      <c r="E275" s="425">
        <v>3</v>
      </c>
      <c r="F275" s="309">
        <v>42041</v>
      </c>
      <c r="G275" s="78" t="s">
        <v>448</v>
      </c>
      <c r="H275" s="307" t="s">
        <v>449</v>
      </c>
      <c r="I275" s="414">
        <v>43208</v>
      </c>
      <c r="J275" s="77" t="s">
        <v>210</v>
      </c>
      <c r="K275" s="430" t="s">
        <v>211</v>
      </c>
      <c r="L275" s="414">
        <v>44376</v>
      </c>
      <c r="M275" s="77" t="s">
        <v>841</v>
      </c>
      <c r="N275" s="311" t="s">
        <v>842</v>
      </c>
      <c r="O275" s="414">
        <v>45544</v>
      </c>
      <c r="P275" s="77" t="s">
        <v>4626</v>
      </c>
      <c r="Q275" s="430" t="s">
        <v>1325</v>
      </c>
      <c r="R275" s="414">
        <v>46711</v>
      </c>
      <c r="S275" s="77" t="s">
        <v>468</v>
      </c>
      <c r="T275" s="311" t="s">
        <v>469</v>
      </c>
      <c r="U275" s="414">
        <v>47879</v>
      </c>
      <c r="V275" s="77" t="s">
        <v>1318</v>
      </c>
      <c r="W275" s="430" t="s">
        <v>1737</v>
      </c>
      <c r="X275" s="414">
        <v>49047</v>
      </c>
      <c r="Y275" s="77" t="s">
        <v>2459</v>
      </c>
      <c r="Z275" s="311" t="s">
        <v>1332</v>
      </c>
      <c r="AA275" s="414">
        <v>50214</v>
      </c>
      <c r="AB275" s="77" t="s">
        <v>1134</v>
      </c>
      <c r="AC275" s="430" t="s">
        <v>1338</v>
      </c>
      <c r="AD275" s="414">
        <v>51382</v>
      </c>
      <c r="AE275" s="77" t="s">
        <v>856</v>
      </c>
      <c r="AF275" s="430" t="s">
        <v>857</v>
      </c>
      <c r="AG275" s="414">
        <v>52549</v>
      </c>
      <c r="AH275" s="77" t="s">
        <v>579</v>
      </c>
      <c r="AI275" s="430" t="s">
        <v>580</v>
      </c>
    </row>
    <row r="276" spans="1:35" x14ac:dyDescent="0.25">
      <c r="A276" s="76">
        <f>IF('Basic Calculator'!$AE$17&lt;&gt;"",IF(VLOOKUP('Basic Calculator'!$AE$17,'Basic Calculator'!$AG$18:$AI$75,3,FALSE)=D276,1,0),0)</f>
        <v>0</v>
      </c>
      <c r="B276" s="405">
        <f>IF('Basic Calculator'!$AE$18&lt;&gt;"",IF('Basic Calculator'!$AE$18=E276,1,0),0)</f>
        <v>0</v>
      </c>
      <c r="C276" s="81">
        <f t="shared" si="4"/>
        <v>0</v>
      </c>
      <c r="D276" s="425" t="s">
        <v>1309</v>
      </c>
      <c r="E276" s="425">
        <v>4</v>
      </c>
      <c r="F276" s="309">
        <v>47191</v>
      </c>
      <c r="G276" s="78" t="s">
        <v>1197</v>
      </c>
      <c r="H276" s="307" t="s">
        <v>1209</v>
      </c>
      <c r="I276" s="414">
        <v>48501</v>
      </c>
      <c r="J276" s="77" t="s">
        <v>947</v>
      </c>
      <c r="K276" s="430" t="s">
        <v>948</v>
      </c>
      <c r="L276" s="414">
        <v>49812</v>
      </c>
      <c r="M276" s="77" t="s">
        <v>1198</v>
      </c>
      <c r="N276" s="311" t="s">
        <v>1044</v>
      </c>
      <c r="O276" s="414">
        <v>51122</v>
      </c>
      <c r="P276" s="77" t="s">
        <v>4414</v>
      </c>
      <c r="Q276" s="430" t="s">
        <v>691</v>
      </c>
      <c r="R276" s="414">
        <v>52433</v>
      </c>
      <c r="S276" s="77" t="s">
        <v>4144</v>
      </c>
      <c r="T276" s="311" t="s">
        <v>1019</v>
      </c>
      <c r="U276" s="414">
        <v>53743</v>
      </c>
      <c r="V276" s="77" t="s">
        <v>2043</v>
      </c>
      <c r="W276" s="430" t="s">
        <v>1680</v>
      </c>
      <c r="X276" s="414">
        <v>55054</v>
      </c>
      <c r="Y276" s="77" t="s">
        <v>1381</v>
      </c>
      <c r="Z276" s="311" t="s">
        <v>1382</v>
      </c>
      <c r="AA276" s="414">
        <v>56364</v>
      </c>
      <c r="AB276" s="77" t="s">
        <v>2006</v>
      </c>
      <c r="AC276" s="430" t="s">
        <v>646</v>
      </c>
      <c r="AD276" s="414">
        <v>57675</v>
      </c>
      <c r="AE276" s="77" t="s">
        <v>2921</v>
      </c>
      <c r="AF276" s="430" t="s">
        <v>2363</v>
      </c>
      <c r="AG276" s="414">
        <v>58985</v>
      </c>
      <c r="AH276" s="77" t="s">
        <v>702</v>
      </c>
      <c r="AI276" s="430" t="s">
        <v>703</v>
      </c>
    </row>
    <row r="277" spans="1:35" x14ac:dyDescent="0.25">
      <c r="A277" s="76">
        <f>IF('Basic Calculator'!$AE$17&lt;&gt;"",IF(VLOOKUP('Basic Calculator'!$AE$17,'Basic Calculator'!$AG$18:$AI$75,3,FALSE)=D277,1,0),0)</f>
        <v>0</v>
      </c>
      <c r="B277" s="405">
        <f>IF('Basic Calculator'!$AE$18&lt;&gt;"",IF('Basic Calculator'!$AE$18=E277,1,0),0)</f>
        <v>0</v>
      </c>
      <c r="C277" s="81">
        <f t="shared" si="4"/>
        <v>0</v>
      </c>
      <c r="D277" s="425" t="s">
        <v>1309</v>
      </c>
      <c r="E277" s="425">
        <v>5</v>
      </c>
      <c r="F277" s="309">
        <v>54265</v>
      </c>
      <c r="G277" s="78" t="s">
        <v>1739</v>
      </c>
      <c r="H277" s="307" t="s">
        <v>1740</v>
      </c>
      <c r="I277" s="414">
        <v>55732</v>
      </c>
      <c r="J277" s="77" t="s">
        <v>496</v>
      </c>
      <c r="K277" s="430" t="s">
        <v>477</v>
      </c>
      <c r="L277" s="414">
        <v>57198</v>
      </c>
      <c r="M277" s="77" t="s">
        <v>377</v>
      </c>
      <c r="N277" s="311" t="s">
        <v>572</v>
      </c>
      <c r="O277" s="414">
        <v>58664</v>
      </c>
      <c r="P277" s="77" t="s">
        <v>1104</v>
      </c>
      <c r="Q277" s="430" t="s">
        <v>2395</v>
      </c>
      <c r="R277" s="414">
        <v>60131</v>
      </c>
      <c r="S277" s="77" t="s">
        <v>1655</v>
      </c>
      <c r="T277" s="311" t="s">
        <v>2999</v>
      </c>
      <c r="U277" s="414">
        <v>61597</v>
      </c>
      <c r="V277" s="77" t="s">
        <v>2681</v>
      </c>
      <c r="W277" s="430" t="s">
        <v>1184</v>
      </c>
      <c r="X277" s="414">
        <v>63063</v>
      </c>
      <c r="Y277" s="77" t="s">
        <v>2646</v>
      </c>
      <c r="Z277" s="311" t="s">
        <v>3039</v>
      </c>
      <c r="AA277" s="414">
        <v>64530</v>
      </c>
      <c r="AB277" s="77" t="s">
        <v>1386</v>
      </c>
      <c r="AC277" s="430" t="s">
        <v>2225</v>
      </c>
      <c r="AD277" s="414">
        <v>65996</v>
      </c>
      <c r="AE277" s="77" t="s">
        <v>921</v>
      </c>
      <c r="AF277" s="430" t="s">
        <v>2750</v>
      </c>
      <c r="AG277" s="414">
        <v>67462</v>
      </c>
      <c r="AH277" s="77" t="s">
        <v>2168</v>
      </c>
      <c r="AI277" s="430" t="s">
        <v>2621</v>
      </c>
    </row>
    <row r="278" spans="1:35" x14ac:dyDescent="0.25">
      <c r="A278" s="76">
        <f>IF('Basic Calculator'!$AE$17&lt;&gt;"",IF(VLOOKUP('Basic Calculator'!$AE$17,'Basic Calculator'!$AG$18:$AI$75,3,FALSE)=D278,1,0),0)</f>
        <v>0</v>
      </c>
      <c r="B278" s="405">
        <f>IF('Basic Calculator'!$AE$18&lt;&gt;"",IF('Basic Calculator'!$AE$18=E278,1,0),0)</f>
        <v>0</v>
      </c>
      <c r="C278" s="81">
        <f t="shared" si="4"/>
        <v>0</v>
      </c>
      <c r="D278" s="425" t="s">
        <v>1309</v>
      </c>
      <c r="E278" s="425">
        <v>6</v>
      </c>
      <c r="F278" s="309">
        <v>57225</v>
      </c>
      <c r="G278" s="78" t="s">
        <v>1675</v>
      </c>
      <c r="H278" s="307" t="s">
        <v>2895</v>
      </c>
      <c r="I278" s="414">
        <v>58860</v>
      </c>
      <c r="J278" s="77" t="s">
        <v>992</v>
      </c>
      <c r="K278" s="430" t="s">
        <v>901</v>
      </c>
      <c r="L278" s="414">
        <v>60496</v>
      </c>
      <c r="M278" s="77" t="s">
        <v>1676</v>
      </c>
      <c r="N278" s="311" t="s">
        <v>2053</v>
      </c>
      <c r="O278" s="414">
        <v>62131</v>
      </c>
      <c r="P278" s="77" t="s">
        <v>2464</v>
      </c>
      <c r="Q278" s="430" t="s">
        <v>2900</v>
      </c>
      <c r="R278" s="414">
        <v>63766</v>
      </c>
      <c r="S278" s="77" t="s">
        <v>1123</v>
      </c>
      <c r="T278" s="311" t="s">
        <v>2719</v>
      </c>
      <c r="U278" s="414">
        <v>65401</v>
      </c>
      <c r="V278" s="77" t="s">
        <v>1041</v>
      </c>
      <c r="W278" s="430" t="s">
        <v>2620</v>
      </c>
      <c r="X278" s="414">
        <v>67036</v>
      </c>
      <c r="Y278" s="77" t="s">
        <v>895</v>
      </c>
      <c r="Z278" s="311" t="s">
        <v>3332</v>
      </c>
      <c r="AA278" s="414">
        <v>68671</v>
      </c>
      <c r="AB278" s="77" t="s">
        <v>1414</v>
      </c>
      <c r="AC278" s="430" t="s">
        <v>3241</v>
      </c>
      <c r="AD278" s="414">
        <v>70307</v>
      </c>
      <c r="AE278" s="77" t="s">
        <v>1147</v>
      </c>
      <c r="AF278" s="430" t="s">
        <v>3110</v>
      </c>
      <c r="AG278" s="414">
        <v>71942</v>
      </c>
      <c r="AH278" s="77" t="s">
        <v>1088</v>
      </c>
      <c r="AI278" s="430" t="s">
        <v>2639</v>
      </c>
    </row>
    <row r="279" spans="1:35" x14ac:dyDescent="0.25">
      <c r="A279" s="76">
        <f>IF('Basic Calculator'!$AE$17&lt;&gt;"",IF(VLOOKUP('Basic Calculator'!$AE$17,'Basic Calculator'!$AG$18:$AI$75,3,FALSE)=D279,1,0),0)</f>
        <v>0</v>
      </c>
      <c r="B279" s="405">
        <f>IF('Basic Calculator'!$AE$18&lt;&gt;"",IF('Basic Calculator'!$AE$18=E279,1,0),0)</f>
        <v>0</v>
      </c>
      <c r="C279" s="81">
        <f t="shared" si="4"/>
        <v>0</v>
      </c>
      <c r="D279" s="425" t="s">
        <v>1309</v>
      </c>
      <c r="E279" s="425">
        <v>7</v>
      </c>
      <c r="F279" s="309">
        <v>61774</v>
      </c>
      <c r="G279" s="78" t="s">
        <v>1264</v>
      </c>
      <c r="H279" s="307" t="s">
        <v>1596</v>
      </c>
      <c r="I279" s="414">
        <v>63591</v>
      </c>
      <c r="J279" s="77" t="s">
        <v>2823</v>
      </c>
      <c r="K279" s="430" t="s">
        <v>1978</v>
      </c>
      <c r="L279" s="414">
        <v>65408</v>
      </c>
      <c r="M279" s="77" t="s">
        <v>1041</v>
      </c>
      <c r="N279" s="311" t="s">
        <v>2620</v>
      </c>
      <c r="O279" s="414">
        <v>67225</v>
      </c>
      <c r="P279" s="77" t="s">
        <v>222</v>
      </c>
      <c r="Q279" s="430" t="s">
        <v>3613</v>
      </c>
      <c r="R279" s="414">
        <v>69042</v>
      </c>
      <c r="S279" s="77" t="s">
        <v>673</v>
      </c>
      <c r="T279" s="311" t="s">
        <v>3683</v>
      </c>
      <c r="U279" s="414">
        <v>70859</v>
      </c>
      <c r="V279" s="77" t="s">
        <v>711</v>
      </c>
      <c r="W279" s="430" t="s">
        <v>4501</v>
      </c>
      <c r="X279" s="414">
        <v>72676</v>
      </c>
      <c r="Y279" s="77" t="s">
        <v>548</v>
      </c>
      <c r="Z279" s="311" t="s">
        <v>2901</v>
      </c>
      <c r="AA279" s="414">
        <v>74493</v>
      </c>
      <c r="AB279" s="77" t="s">
        <v>249</v>
      </c>
      <c r="AC279" s="430" t="s">
        <v>4660</v>
      </c>
      <c r="AD279" s="414">
        <v>76310</v>
      </c>
      <c r="AE279" s="77" t="s">
        <v>2186</v>
      </c>
      <c r="AF279" s="430" t="s">
        <v>3618</v>
      </c>
      <c r="AG279" s="414">
        <v>78127</v>
      </c>
      <c r="AH279" s="77" t="s">
        <v>2952</v>
      </c>
      <c r="AI279" s="430" t="s">
        <v>3618</v>
      </c>
    </row>
    <row r="280" spans="1:35" x14ac:dyDescent="0.25">
      <c r="A280" s="76">
        <f>IF('Basic Calculator'!$AE$17&lt;&gt;"",IF(VLOOKUP('Basic Calculator'!$AE$17,'Basic Calculator'!$AG$18:$AI$75,3,FALSE)=D280,1,0),0)</f>
        <v>0</v>
      </c>
      <c r="B280" s="405">
        <f>IF('Basic Calculator'!$AE$18&lt;&gt;"",IF('Basic Calculator'!$AE$18=E280,1,0),0)</f>
        <v>0</v>
      </c>
      <c r="C280" s="81">
        <f t="shared" si="4"/>
        <v>0</v>
      </c>
      <c r="D280" s="425" t="s">
        <v>1309</v>
      </c>
      <c r="E280" s="425">
        <v>8</v>
      </c>
      <c r="F280" s="309">
        <v>64385</v>
      </c>
      <c r="G280" s="78" t="s">
        <v>1242</v>
      </c>
      <c r="H280" s="307" t="s">
        <v>2896</v>
      </c>
      <c r="I280" s="414">
        <v>66397</v>
      </c>
      <c r="J280" s="77" t="s">
        <v>796</v>
      </c>
      <c r="K280" s="430" t="s">
        <v>2913</v>
      </c>
      <c r="L280" s="414">
        <v>68409</v>
      </c>
      <c r="M280" s="77" t="s">
        <v>1126</v>
      </c>
      <c r="N280" s="311" t="s">
        <v>3141</v>
      </c>
      <c r="O280" s="414">
        <v>70421</v>
      </c>
      <c r="P280" s="77" t="s">
        <v>1243</v>
      </c>
      <c r="Q280" s="430" t="s">
        <v>3737</v>
      </c>
      <c r="R280" s="414">
        <v>72433</v>
      </c>
      <c r="S280" s="77" t="s">
        <v>1211</v>
      </c>
      <c r="T280" s="311" t="s">
        <v>2718</v>
      </c>
      <c r="U280" s="414">
        <v>74445</v>
      </c>
      <c r="V280" s="77" t="s">
        <v>622</v>
      </c>
      <c r="W280" s="430" t="s">
        <v>4661</v>
      </c>
      <c r="X280" s="414">
        <v>76456</v>
      </c>
      <c r="Y280" s="77" t="s">
        <v>1244</v>
      </c>
      <c r="Z280" s="311" t="s">
        <v>3618</v>
      </c>
      <c r="AA280" s="414">
        <v>78468</v>
      </c>
      <c r="AB280" s="77" t="s">
        <v>2761</v>
      </c>
      <c r="AC280" s="430" t="s">
        <v>3618</v>
      </c>
      <c r="AD280" s="414">
        <v>80480</v>
      </c>
      <c r="AE280" s="77" t="s">
        <v>4662</v>
      </c>
      <c r="AF280" s="430" t="s">
        <v>3618</v>
      </c>
      <c r="AG280" s="414">
        <v>82492</v>
      </c>
      <c r="AH280" s="77" t="s">
        <v>266</v>
      </c>
      <c r="AI280" s="430" t="s">
        <v>3618</v>
      </c>
    </row>
    <row r="281" spans="1:35" x14ac:dyDescent="0.25">
      <c r="A281" s="76">
        <f>IF('Basic Calculator'!$AE$17&lt;&gt;"",IF(VLOOKUP('Basic Calculator'!$AE$17,'Basic Calculator'!$AG$18:$AI$75,3,FALSE)=D281,1,0),0)</f>
        <v>0</v>
      </c>
      <c r="B281" s="405">
        <f>IF('Basic Calculator'!$AE$18&lt;&gt;"",IF('Basic Calculator'!$AE$18=E281,1,0),0)</f>
        <v>0</v>
      </c>
      <c r="C281" s="81">
        <f t="shared" si="4"/>
        <v>0</v>
      </c>
      <c r="D281" s="425" t="s">
        <v>1309</v>
      </c>
      <c r="E281" s="425">
        <v>9</v>
      </c>
      <c r="F281" s="309">
        <v>68892</v>
      </c>
      <c r="G281" s="78" t="s">
        <v>2337</v>
      </c>
      <c r="H281" s="307" t="s">
        <v>4351</v>
      </c>
      <c r="I281" s="414">
        <v>71114</v>
      </c>
      <c r="J281" s="77" t="s">
        <v>398</v>
      </c>
      <c r="K281" s="430" t="s">
        <v>3611</v>
      </c>
      <c r="L281" s="414">
        <v>73337</v>
      </c>
      <c r="M281" s="77" t="s">
        <v>2897</v>
      </c>
      <c r="N281" s="311" t="s">
        <v>4663</v>
      </c>
      <c r="O281" s="414">
        <v>75559</v>
      </c>
      <c r="P281" s="77" t="s">
        <v>1499</v>
      </c>
      <c r="Q281" s="430" t="s">
        <v>4664</v>
      </c>
      <c r="R281" s="414">
        <v>77781</v>
      </c>
      <c r="S281" s="77" t="s">
        <v>4385</v>
      </c>
      <c r="T281" s="311" t="s">
        <v>3618</v>
      </c>
      <c r="U281" s="414">
        <v>80003</v>
      </c>
      <c r="V281" s="77" t="s">
        <v>715</v>
      </c>
      <c r="W281" s="430" t="s">
        <v>3618</v>
      </c>
      <c r="X281" s="414">
        <v>82226</v>
      </c>
      <c r="Y281" s="77" t="s">
        <v>4665</v>
      </c>
      <c r="Z281" s="311" t="s">
        <v>3618</v>
      </c>
      <c r="AA281" s="414">
        <v>84448</v>
      </c>
      <c r="AB281" s="77" t="s">
        <v>1840</v>
      </c>
      <c r="AC281" s="430" t="s">
        <v>3618</v>
      </c>
      <c r="AD281" s="414">
        <v>86670</v>
      </c>
      <c r="AE281" s="77" t="s">
        <v>4666</v>
      </c>
      <c r="AF281" s="430" t="s">
        <v>3618</v>
      </c>
      <c r="AG281" s="414">
        <v>88892</v>
      </c>
      <c r="AH281" s="77" t="s">
        <v>2026</v>
      </c>
      <c r="AI281" s="430" t="s">
        <v>3618</v>
      </c>
    </row>
    <row r="282" spans="1:35" x14ac:dyDescent="0.25">
      <c r="A282" s="76">
        <f>IF('Basic Calculator'!$AE$17&lt;&gt;"",IF(VLOOKUP('Basic Calculator'!$AE$17,'Basic Calculator'!$AG$18:$AI$75,3,FALSE)=D282,1,0),0)</f>
        <v>0</v>
      </c>
      <c r="B282" s="405">
        <f>IF('Basic Calculator'!$AE$18&lt;&gt;"",IF('Basic Calculator'!$AE$18=E282,1,0),0)</f>
        <v>0</v>
      </c>
      <c r="C282" s="81">
        <f t="shared" si="4"/>
        <v>0</v>
      </c>
      <c r="D282" s="425" t="s">
        <v>1309</v>
      </c>
      <c r="E282" s="425">
        <v>10</v>
      </c>
      <c r="F282" s="309">
        <v>75866</v>
      </c>
      <c r="G282" s="78" t="s">
        <v>642</v>
      </c>
      <c r="H282" s="307" t="s">
        <v>3618</v>
      </c>
      <c r="I282" s="414">
        <v>78312</v>
      </c>
      <c r="J282" s="77" t="s">
        <v>1507</v>
      </c>
      <c r="K282" s="430" t="s">
        <v>3618</v>
      </c>
      <c r="L282" s="414">
        <v>80759</v>
      </c>
      <c r="M282" s="77" t="s">
        <v>1952</v>
      </c>
      <c r="N282" s="311" t="s">
        <v>3618</v>
      </c>
      <c r="O282" s="414">
        <v>83206</v>
      </c>
      <c r="P282" s="77" t="s">
        <v>1973</v>
      </c>
      <c r="Q282" s="430" t="s">
        <v>3618</v>
      </c>
      <c r="R282" s="414">
        <v>85653</v>
      </c>
      <c r="S282" s="77" t="s">
        <v>873</v>
      </c>
      <c r="T282" s="311" t="s">
        <v>3618</v>
      </c>
      <c r="U282" s="414">
        <v>88100</v>
      </c>
      <c r="V282" s="77" t="s">
        <v>2174</v>
      </c>
      <c r="W282" s="430" t="s">
        <v>3618</v>
      </c>
      <c r="X282" s="414">
        <v>90547</v>
      </c>
      <c r="Y282" s="77" t="s">
        <v>3503</v>
      </c>
      <c r="Z282" s="311" t="s">
        <v>3618</v>
      </c>
      <c r="AA282" s="414">
        <v>92994</v>
      </c>
      <c r="AB282" s="77" t="s">
        <v>3667</v>
      </c>
      <c r="AC282" s="430" t="s">
        <v>3618</v>
      </c>
      <c r="AD282" s="414">
        <v>95441</v>
      </c>
      <c r="AE282" s="77" t="s">
        <v>4667</v>
      </c>
      <c r="AF282" s="430" t="s">
        <v>3618</v>
      </c>
      <c r="AG282" s="414">
        <v>97888</v>
      </c>
      <c r="AH282" s="77" t="s">
        <v>3394</v>
      </c>
      <c r="AI282" s="430" t="s">
        <v>3618</v>
      </c>
    </row>
    <row r="283" spans="1:35" x14ac:dyDescent="0.25">
      <c r="A283" s="76">
        <f>IF('Basic Calculator'!$AE$17&lt;&gt;"",IF(VLOOKUP('Basic Calculator'!$AE$17,'Basic Calculator'!$AG$18:$AI$75,3,FALSE)=D283,1,0),0)</f>
        <v>0</v>
      </c>
      <c r="B283" s="405">
        <f>IF('Basic Calculator'!$AE$18&lt;&gt;"",IF('Basic Calculator'!$AE$18=E283,1,0),0)</f>
        <v>0</v>
      </c>
      <c r="C283" s="81">
        <f t="shared" si="4"/>
        <v>0</v>
      </c>
      <c r="D283" s="425" t="s">
        <v>1309</v>
      </c>
      <c r="E283" s="425">
        <v>11</v>
      </c>
      <c r="F283" s="309">
        <v>80665</v>
      </c>
      <c r="G283" s="78" t="s">
        <v>2906</v>
      </c>
      <c r="H283" s="307" t="s">
        <v>3618</v>
      </c>
      <c r="I283" s="414">
        <v>83353</v>
      </c>
      <c r="J283" s="77" t="s">
        <v>3596</v>
      </c>
      <c r="K283" s="430" t="s">
        <v>3618</v>
      </c>
      <c r="L283" s="414">
        <v>86042</v>
      </c>
      <c r="M283" s="77" t="s">
        <v>3471</v>
      </c>
      <c r="N283" s="311" t="s">
        <v>3618</v>
      </c>
      <c r="O283" s="414">
        <v>88730</v>
      </c>
      <c r="P283" s="77" t="s">
        <v>3358</v>
      </c>
      <c r="Q283" s="430" t="s">
        <v>3618</v>
      </c>
      <c r="R283" s="414">
        <v>91419</v>
      </c>
      <c r="S283" s="77" t="s">
        <v>4146</v>
      </c>
      <c r="T283" s="311" t="s">
        <v>3618</v>
      </c>
      <c r="U283" s="414">
        <v>94107</v>
      </c>
      <c r="V283" s="77" t="s">
        <v>2699</v>
      </c>
      <c r="W283" s="430" t="s">
        <v>3618</v>
      </c>
      <c r="X283" s="414">
        <v>96796</v>
      </c>
      <c r="Y283" s="77" t="s">
        <v>2225</v>
      </c>
      <c r="Z283" s="311" t="s">
        <v>3618</v>
      </c>
      <c r="AA283" s="414">
        <v>99484</v>
      </c>
      <c r="AB283" s="77" t="s">
        <v>3778</v>
      </c>
      <c r="AC283" s="430" t="s">
        <v>3618</v>
      </c>
      <c r="AD283" s="414">
        <v>102173</v>
      </c>
      <c r="AE283" s="77" t="s">
        <v>3834</v>
      </c>
      <c r="AF283" s="430" t="s">
        <v>3618</v>
      </c>
      <c r="AG283" s="414">
        <v>104861</v>
      </c>
      <c r="AH283" s="77" t="s">
        <v>4668</v>
      </c>
      <c r="AI283" s="430" t="s">
        <v>3618</v>
      </c>
    </row>
    <row r="284" spans="1:35" x14ac:dyDescent="0.25">
      <c r="A284" s="76">
        <f>IF('Basic Calculator'!$AE$17&lt;&gt;"",IF(VLOOKUP('Basic Calculator'!$AE$17,'Basic Calculator'!$AG$18:$AI$75,3,FALSE)=D284,1,0),0)</f>
        <v>0</v>
      </c>
      <c r="B284" s="405">
        <f>IF('Basic Calculator'!$AE$18&lt;&gt;"",IF('Basic Calculator'!$AE$18=E284,1,0),0)</f>
        <v>0</v>
      </c>
      <c r="C284" s="81">
        <f t="shared" si="4"/>
        <v>0</v>
      </c>
      <c r="D284" s="425" t="s">
        <v>1309</v>
      </c>
      <c r="E284" s="425">
        <v>12</v>
      </c>
      <c r="F284" s="309">
        <v>96684</v>
      </c>
      <c r="G284" s="78" t="s">
        <v>4669</v>
      </c>
      <c r="H284" s="307" t="s">
        <v>3618</v>
      </c>
      <c r="I284" s="414">
        <v>99906</v>
      </c>
      <c r="J284" s="77" t="s">
        <v>3598</v>
      </c>
      <c r="K284" s="430" t="s">
        <v>3618</v>
      </c>
      <c r="L284" s="414">
        <v>103129</v>
      </c>
      <c r="M284" s="77" t="s">
        <v>2771</v>
      </c>
      <c r="N284" s="311" t="s">
        <v>3618</v>
      </c>
      <c r="O284" s="414">
        <v>106351</v>
      </c>
      <c r="P284" s="77" t="s">
        <v>3413</v>
      </c>
      <c r="Q284" s="430" t="s">
        <v>3618</v>
      </c>
      <c r="R284" s="414">
        <v>109573</v>
      </c>
      <c r="S284" s="77" t="s">
        <v>2830</v>
      </c>
      <c r="T284" s="311" t="s">
        <v>3618</v>
      </c>
      <c r="U284" s="414">
        <v>112796</v>
      </c>
      <c r="V284" s="77" t="s">
        <v>4670</v>
      </c>
      <c r="W284" s="430" t="s">
        <v>3618</v>
      </c>
      <c r="X284" s="414">
        <v>116018</v>
      </c>
      <c r="Y284" s="77" t="s">
        <v>3478</v>
      </c>
      <c r="Z284" s="311" t="s">
        <v>3478</v>
      </c>
      <c r="AA284" s="414">
        <v>119240</v>
      </c>
      <c r="AB284" s="77" t="s">
        <v>3941</v>
      </c>
      <c r="AC284" s="430" t="s">
        <v>3941</v>
      </c>
      <c r="AD284" s="414">
        <v>122463</v>
      </c>
      <c r="AE284" s="77" t="s">
        <v>3655</v>
      </c>
      <c r="AF284" s="430" t="s">
        <v>3655</v>
      </c>
      <c r="AG284" s="414">
        <v>125685</v>
      </c>
      <c r="AH284" s="77" t="s">
        <v>3910</v>
      </c>
      <c r="AI284" s="430" t="s">
        <v>3910</v>
      </c>
    </row>
    <row r="285" spans="1:35" x14ac:dyDescent="0.25">
      <c r="A285" s="76">
        <f>IF('Basic Calculator'!$AE$17&lt;&gt;"",IF(VLOOKUP('Basic Calculator'!$AE$17,'Basic Calculator'!$AG$18:$AI$75,3,FALSE)=D285,1,0),0)</f>
        <v>0</v>
      </c>
      <c r="B285" s="405">
        <f>IF('Basic Calculator'!$AE$18&lt;&gt;"",IF('Basic Calculator'!$AE$18=E285,1,0),0)</f>
        <v>0</v>
      </c>
      <c r="C285" s="81">
        <f t="shared" si="4"/>
        <v>0</v>
      </c>
      <c r="D285" s="425" t="s">
        <v>1309</v>
      </c>
      <c r="E285" s="425">
        <v>13</v>
      </c>
      <c r="F285" s="309">
        <v>114970</v>
      </c>
      <c r="G285" s="78" t="s">
        <v>4671</v>
      </c>
      <c r="H285" s="307" t="s">
        <v>4671</v>
      </c>
      <c r="I285" s="414">
        <v>118803</v>
      </c>
      <c r="J285" s="77" t="s">
        <v>3334</v>
      </c>
      <c r="K285" s="430" t="s">
        <v>3334</v>
      </c>
      <c r="L285" s="414">
        <v>122635</v>
      </c>
      <c r="M285" s="77" t="s">
        <v>3930</v>
      </c>
      <c r="N285" s="311" t="s">
        <v>3930</v>
      </c>
      <c r="O285" s="414">
        <v>126468</v>
      </c>
      <c r="P285" s="77" t="s">
        <v>4672</v>
      </c>
      <c r="Q285" s="430" t="s">
        <v>4672</v>
      </c>
      <c r="R285" s="414">
        <v>130301</v>
      </c>
      <c r="S285" s="77" t="s">
        <v>4673</v>
      </c>
      <c r="T285" s="311" t="s">
        <v>4673</v>
      </c>
      <c r="U285" s="414">
        <v>134134</v>
      </c>
      <c r="V285" s="77" t="s">
        <v>4674</v>
      </c>
      <c r="W285" s="430" t="s">
        <v>4674</v>
      </c>
      <c r="X285" s="414">
        <v>137966</v>
      </c>
      <c r="Y285" s="77" t="s">
        <v>3527</v>
      </c>
      <c r="Z285" s="311" t="s">
        <v>3527</v>
      </c>
      <c r="AA285" s="414">
        <v>141799</v>
      </c>
      <c r="AB285" s="77" t="s">
        <v>4675</v>
      </c>
      <c r="AC285" s="430" t="s">
        <v>4675</v>
      </c>
      <c r="AD285" s="414">
        <v>145632</v>
      </c>
      <c r="AE285" s="77" t="s">
        <v>4676</v>
      </c>
      <c r="AF285" s="430" t="s">
        <v>4676</v>
      </c>
      <c r="AG285" s="414">
        <v>149465</v>
      </c>
      <c r="AH285" s="77" t="s">
        <v>3023</v>
      </c>
      <c r="AI285" s="430" t="s">
        <v>3023</v>
      </c>
    </row>
    <row r="286" spans="1:35" x14ac:dyDescent="0.25">
      <c r="A286" s="76">
        <f>IF('Basic Calculator'!$AE$17&lt;&gt;"",IF(VLOOKUP('Basic Calculator'!$AE$17,'Basic Calculator'!$AG$18:$AI$75,3,FALSE)=D286,1,0),0)</f>
        <v>0</v>
      </c>
      <c r="B286" s="405">
        <f>IF('Basic Calculator'!$AE$18&lt;&gt;"",IF('Basic Calculator'!$AE$18=E286,1,0),0)</f>
        <v>0</v>
      </c>
      <c r="C286" s="81">
        <f t="shared" si="4"/>
        <v>0</v>
      </c>
      <c r="D286" s="425" t="s">
        <v>1309</v>
      </c>
      <c r="E286" s="425">
        <v>14</v>
      </c>
      <c r="F286" s="309">
        <v>135860</v>
      </c>
      <c r="G286" s="78" t="s">
        <v>4677</v>
      </c>
      <c r="H286" s="307" t="s">
        <v>4677</v>
      </c>
      <c r="I286" s="414">
        <v>140389</v>
      </c>
      <c r="J286" s="77" t="s">
        <v>3604</v>
      </c>
      <c r="K286" s="430" t="s">
        <v>3604</v>
      </c>
      <c r="L286" s="414">
        <v>144918</v>
      </c>
      <c r="M286" s="77" t="s">
        <v>4678</v>
      </c>
      <c r="N286" s="311" t="s">
        <v>4678</v>
      </c>
      <c r="O286" s="414">
        <v>149446</v>
      </c>
      <c r="P286" s="77" t="s">
        <v>4679</v>
      </c>
      <c r="Q286" s="430" t="s">
        <v>4679</v>
      </c>
      <c r="R286" s="414">
        <v>153975</v>
      </c>
      <c r="S286" s="77" t="s">
        <v>3149</v>
      </c>
      <c r="T286" s="311" t="s">
        <v>3149</v>
      </c>
      <c r="U286" s="414">
        <v>158504</v>
      </c>
      <c r="V286" s="77" t="s">
        <v>4680</v>
      </c>
      <c r="W286" s="430" t="s">
        <v>4680</v>
      </c>
      <c r="X286" s="414">
        <v>163033</v>
      </c>
      <c r="Y286" s="77" t="s">
        <v>4681</v>
      </c>
      <c r="Z286" s="311" t="s">
        <v>4681</v>
      </c>
      <c r="AA286" s="414">
        <v>167562</v>
      </c>
      <c r="AB286" s="77" t="s">
        <v>4682</v>
      </c>
      <c r="AC286" s="430" t="s">
        <v>4682</v>
      </c>
      <c r="AD286" s="414">
        <v>172091</v>
      </c>
      <c r="AE286" s="77" t="s">
        <v>4683</v>
      </c>
      <c r="AF286" s="430" t="s">
        <v>4683</v>
      </c>
      <c r="AG286" s="414">
        <v>176620</v>
      </c>
      <c r="AH286" s="77" t="s">
        <v>4684</v>
      </c>
      <c r="AI286" s="430" t="s">
        <v>4684</v>
      </c>
    </row>
    <row r="287" spans="1:35" ht="15.75" thickBot="1" x14ac:dyDescent="0.3">
      <c r="A287" s="419">
        <f>IF('Basic Calculator'!$AE$17&lt;&gt;"",IF(VLOOKUP('Basic Calculator'!$AE$17,'Basic Calculator'!$AG$18:$AI$75,3,FALSE)=D287,1,0),0)</f>
        <v>0</v>
      </c>
      <c r="B287" s="420">
        <f>IF('Basic Calculator'!$AE$18&lt;&gt;"",IF('Basic Calculator'!$AE$18=E287,1,0),0)</f>
        <v>0</v>
      </c>
      <c r="C287" s="422">
        <f t="shared" si="4"/>
        <v>0</v>
      </c>
      <c r="D287" s="426" t="s">
        <v>1309</v>
      </c>
      <c r="E287" s="426">
        <v>15</v>
      </c>
      <c r="F287" s="423">
        <v>159806</v>
      </c>
      <c r="G287" s="416" t="s">
        <v>4685</v>
      </c>
      <c r="H287" s="428" t="s">
        <v>4685</v>
      </c>
      <c r="I287" s="415">
        <v>165132</v>
      </c>
      <c r="J287" s="431" t="s">
        <v>4490</v>
      </c>
      <c r="K287" s="432" t="s">
        <v>4490</v>
      </c>
      <c r="L287" s="415">
        <v>170458</v>
      </c>
      <c r="M287" s="431" t="s">
        <v>4686</v>
      </c>
      <c r="N287" s="433" t="s">
        <v>4686</v>
      </c>
      <c r="O287" s="415">
        <v>175785</v>
      </c>
      <c r="P287" s="431" t="s">
        <v>4687</v>
      </c>
      <c r="Q287" s="432" t="s">
        <v>4687</v>
      </c>
      <c r="R287" s="415">
        <v>181111</v>
      </c>
      <c r="S287" s="431" t="s">
        <v>4688</v>
      </c>
      <c r="T287" s="433" t="s">
        <v>4688</v>
      </c>
      <c r="U287" s="415">
        <v>186438</v>
      </c>
      <c r="V287" s="431" t="s">
        <v>4689</v>
      </c>
      <c r="W287" s="432" t="s">
        <v>4689</v>
      </c>
      <c r="X287" s="415">
        <v>191764</v>
      </c>
      <c r="Y287" s="431" t="s">
        <v>4690</v>
      </c>
      <c r="Z287" s="433" t="s">
        <v>4690</v>
      </c>
      <c r="AA287" s="415">
        <v>191900</v>
      </c>
      <c r="AB287" s="431" t="s">
        <v>4104</v>
      </c>
      <c r="AC287" s="432" t="s">
        <v>4104</v>
      </c>
      <c r="AD287" s="415">
        <v>191900</v>
      </c>
      <c r="AE287" s="431" t="s">
        <v>4104</v>
      </c>
      <c r="AF287" s="432" t="s">
        <v>4104</v>
      </c>
      <c r="AG287" s="415">
        <v>191900</v>
      </c>
      <c r="AH287" s="431" t="s">
        <v>4104</v>
      </c>
      <c r="AI287" s="432" t="s">
        <v>4104</v>
      </c>
    </row>
    <row r="288" spans="1:35" x14ac:dyDescent="0.25">
      <c r="A288" s="82">
        <f>IF('Basic Calculator'!$AE$17&lt;&gt;"",IF(VLOOKUP('Basic Calculator'!$AE$17,'Basic Calculator'!$AG$18:$AI$75,3,FALSE)=D288,1,0),0)</f>
        <v>0</v>
      </c>
      <c r="B288" s="407">
        <f>IF('Basic Calculator'!$AE$18&lt;&gt;"",IF('Basic Calculator'!$AE$18=E288,1,0),0)</f>
        <v>0</v>
      </c>
      <c r="C288" s="83">
        <f t="shared" si="4"/>
        <v>0</v>
      </c>
      <c r="D288" s="434" t="s">
        <v>1350</v>
      </c>
      <c r="E288" s="434">
        <v>1</v>
      </c>
      <c r="F288" s="308">
        <v>28322</v>
      </c>
      <c r="G288" s="84" t="s">
        <v>2273</v>
      </c>
      <c r="H288" s="400" t="s">
        <v>182</v>
      </c>
      <c r="I288" s="413">
        <v>29273</v>
      </c>
      <c r="J288" s="85" t="s">
        <v>3129</v>
      </c>
      <c r="K288" s="429" t="s">
        <v>542</v>
      </c>
      <c r="L288" s="413">
        <v>30213</v>
      </c>
      <c r="M288" s="85" t="s">
        <v>3862</v>
      </c>
      <c r="N288" s="310" t="s">
        <v>665</v>
      </c>
      <c r="O288" s="413">
        <v>31153</v>
      </c>
      <c r="P288" s="85" t="s">
        <v>2248</v>
      </c>
      <c r="Q288" s="429" t="s">
        <v>1154</v>
      </c>
      <c r="R288" s="413">
        <v>32092</v>
      </c>
      <c r="S288" s="85" t="s">
        <v>2973</v>
      </c>
      <c r="T288" s="310" t="s">
        <v>985</v>
      </c>
      <c r="U288" s="413">
        <v>32642</v>
      </c>
      <c r="V288" s="85" t="s">
        <v>2591</v>
      </c>
      <c r="W288" s="429" t="s">
        <v>2369</v>
      </c>
      <c r="X288" s="413">
        <v>33574</v>
      </c>
      <c r="Y288" s="85" t="s">
        <v>2438</v>
      </c>
      <c r="Z288" s="310" t="s">
        <v>1359</v>
      </c>
      <c r="AA288" s="413">
        <v>34513</v>
      </c>
      <c r="AB288" s="85" t="s">
        <v>3169</v>
      </c>
      <c r="AC288" s="429" t="s">
        <v>364</v>
      </c>
      <c r="AD288" s="413">
        <v>34551</v>
      </c>
      <c r="AE288" s="85" t="s">
        <v>3497</v>
      </c>
      <c r="AF288" s="429" t="s">
        <v>1972</v>
      </c>
      <c r="AG288" s="413">
        <v>35428</v>
      </c>
      <c r="AH288" s="85" t="s">
        <v>3086</v>
      </c>
      <c r="AI288" s="429" t="s">
        <v>1534</v>
      </c>
    </row>
    <row r="289" spans="1:35" x14ac:dyDescent="0.25">
      <c r="A289" s="76">
        <f>IF('Basic Calculator'!$AE$17&lt;&gt;"",IF(VLOOKUP('Basic Calculator'!$AE$17,'Basic Calculator'!$AG$18:$AI$75,3,FALSE)=D289,1,0),0)</f>
        <v>0</v>
      </c>
      <c r="B289" s="405">
        <f>IF('Basic Calculator'!$AE$18&lt;&gt;"",IF('Basic Calculator'!$AE$18=E289,1,0),0)</f>
        <v>0</v>
      </c>
      <c r="C289" s="81">
        <f t="shared" si="4"/>
        <v>0</v>
      </c>
      <c r="D289" s="425" t="s">
        <v>1350</v>
      </c>
      <c r="E289" s="425">
        <v>2</v>
      </c>
      <c r="F289" s="309">
        <v>31847</v>
      </c>
      <c r="G289" s="78" t="s">
        <v>2221</v>
      </c>
      <c r="H289" s="307" t="s">
        <v>1330</v>
      </c>
      <c r="I289" s="414">
        <v>32604</v>
      </c>
      <c r="J289" s="77" t="s">
        <v>2578</v>
      </c>
      <c r="K289" s="430" t="s">
        <v>2579</v>
      </c>
      <c r="L289" s="414">
        <v>33659</v>
      </c>
      <c r="M289" s="77" t="s">
        <v>2238</v>
      </c>
      <c r="N289" s="311" t="s">
        <v>344</v>
      </c>
      <c r="O289" s="414">
        <v>34551</v>
      </c>
      <c r="P289" s="77" t="s">
        <v>3497</v>
      </c>
      <c r="Q289" s="430" t="s">
        <v>1972</v>
      </c>
      <c r="R289" s="414">
        <v>34941</v>
      </c>
      <c r="S289" s="77" t="s">
        <v>1450</v>
      </c>
      <c r="T289" s="311" t="s">
        <v>1279</v>
      </c>
      <c r="U289" s="414">
        <v>35969</v>
      </c>
      <c r="V289" s="77" t="s">
        <v>4499</v>
      </c>
      <c r="W289" s="430" t="s">
        <v>631</v>
      </c>
      <c r="X289" s="414">
        <v>36997</v>
      </c>
      <c r="Y289" s="77" t="s">
        <v>517</v>
      </c>
      <c r="Z289" s="311" t="s">
        <v>490</v>
      </c>
      <c r="AA289" s="414">
        <v>38025</v>
      </c>
      <c r="AB289" s="77" t="s">
        <v>834</v>
      </c>
      <c r="AC289" s="430" t="s">
        <v>835</v>
      </c>
      <c r="AD289" s="414">
        <v>39053</v>
      </c>
      <c r="AE289" s="77" t="s">
        <v>650</v>
      </c>
      <c r="AF289" s="430" t="s">
        <v>1404</v>
      </c>
      <c r="AG289" s="414">
        <v>40081</v>
      </c>
      <c r="AH289" s="77" t="s">
        <v>915</v>
      </c>
      <c r="AI289" s="430" t="s">
        <v>593</v>
      </c>
    </row>
    <row r="290" spans="1:35" x14ac:dyDescent="0.25">
      <c r="A290" s="76">
        <f>IF('Basic Calculator'!$AE$17&lt;&gt;"",IF(VLOOKUP('Basic Calculator'!$AE$17,'Basic Calculator'!$AG$18:$AI$75,3,FALSE)=D290,1,0),0)</f>
        <v>0</v>
      </c>
      <c r="B290" s="405">
        <f>IF('Basic Calculator'!$AE$18&lt;&gt;"",IF('Basic Calculator'!$AE$18=E290,1,0),0)</f>
        <v>0</v>
      </c>
      <c r="C290" s="81">
        <f t="shared" si="4"/>
        <v>0</v>
      </c>
      <c r="D290" s="425" t="s">
        <v>1350</v>
      </c>
      <c r="E290" s="425">
        <v>3</v>
      </c>
      <c r="F290" s="309">
        <v>41698</v>
      </c>
      <c r="G290" s="78" t="s">
        <v>1206</v>
      </c>
      <c r="H290" s="307" t="s">
        <v>706</v>
      </c>
      <c r="I290" s="414">
        <v>42856</v>
      </c>
      <c r="J290" s="77" t="s">
        <v>2499</v>
      </c>
      <c r="K290" s="430" t="s">
        <v>1326</v>
      </c>
      <c r="L290" s="414">
        <v>44014</v>
      </c>
      <c r="M290" s="77" t="s">
        <v>1327</v>
      </c>
      <c r="N290" s="311" t="s">
        <v>1328</v>
      </c>
      <c r="O290" s="414">
        <v>45172</v>
      </c>
      <c r="P290" s="77" t="s">
        <v>3402</v>
      </c>
      <c r="Q290" s="430" t="s">
        <v>1045</v>
      </c>
      <c r="R290" s="414">
        <v>46330</v>
      </c>
      <c r="S290" s="77" t="s">
        <v>415</v>
      </c>
      <c r="T290" s="311" t="s">
        <v>444</v>
      </c>
      <c r="U290" s="414">
        <v>47488</v>
      </c>
      <c r="V290" s="77" t="s">
        <v>4223</v>
      </c>
      <c r="W290" s="430" t="s">
        <v>1120</v>
      </c>
      <c r="X290" s="414">
        <v>48646</v>
      </c>
      <c r="Y290" s="77" t="s">
        <v>676</v>
      </c>
      <c r="Z290" s="311" t="s">
        <v>677</v>
      </c>
      <c r="AA290" s="414">
        <v>49804</v>
      </c>
      <c r="AB290" s="77" t="s">
        <v>1277</v>
      </c>
      <c r="AC290" s="430" t="s">
        <v>1278</v>
      </c>
      <c r="AD290" s="414">
        <v>50962</v>
      </c>
      <c r="AE290" s="77" t="s">
        <v>1282</v>
      </c>
      <c r="AF290" s="430" t="s">
        <v>1244</v>
      </c>
      <c r="AG290" s="414">
        <v>52121</v>
      </c>
      <c r="AH290" s="77" t="s">
        <v>3304</v>
      </c>
      <c r="AI290" s="430" t="s">
        <v>3305</v>
      </c>
    </row>
    <row r="291" spans="1:35" x14ac:dyDescent="0.25">
      <c r="A291" s="76">
        <f>IF('Basic Calculator'!$AE$17&lt;&gt;"",IF(VLOOKUP('Basic Calculator'!$AE$17,'Basic Calculator'!$AG$18:$AI$75,3,FALSE)=D291,1,0),0)</f>
        <v>0</v>
      </c>
      <c r="B291" s="405">
        <f>IF('Basic Calculator'!$AE$18&lt;&gt;"",IF('Basic Calculator'!$AE$18=E291,1,0),0)</f>
        <v>0</v>
      </c>
      <c r="C291" s="81">
        <f t="shared" si="4"/>
        <v>0</v>
      </c>
      <c r="D291" s="425" t="s">
        <v>1350</v>
      </c>
      <c r="E291" s="425">
        <v>4</v>
      </c>
      <c r="F291" s="309">
        <v>46805</v>
      </c>
      <c r="G291" s="78" t="s">
        <v>766</v>
      </c>
      <c r="H291" s="307" t="s">
        <v>767</v>
      </c>
      <c r="I291" s="414">
        <v>48105</v>
      </c>
      <c r="J291" s="77" t="s">
        <v>2266</v>
      </c>
      <c r="K291" s="430" t="s">
        <v>352</v>
      </c>
      <c r="L291" s="414">
        <v>49405</v>
      </c>
      <c r="M291" s="77" t="s">
        <v>1439</v>
      </c>
      <c r="N291" s="311" t="s">
        <v>1440</v>
      </c>
      <c r="O291" s="414">
        <v>50705</v>
      </c>
      <c r="P291" s="77" t="s">
        <v>472</v>
      </c>
      <c r="Q291" s="430" t="s">
        <v>473</v>
      </c>
      <c r="R291" s="414">
        <v>52005</v>
      </c>
      <c r="S291" s="77" t="s">
        <v>424</v>
      </c>
      <c r="T291" s="311" t="s">
        <v>1048</v>
      </c>
      <c r="U291" s="414">
        <v>53304</v>
      </c>
      <c r="V291" s="77" t="s">
        <v>1664</v>
      </c>
      <c r="W291" s="430" t="s">
        <v>1665</v>
      </c>
      <c r="X291" s="414">
        <v>54604</v>
      </c>
      <c r="Y291" s="77" t="s">
        <v>1360</v>
      </c>
      <c r="Z291" s="311" t="s">
        <v>1307</v>
      </c>
      <c r="AA291" s="414">
        <v>55904</v>
      </c>
      <c r="AB291" s="77" t="s">
        <v>1202</v>
      </c>
      <c r="AC291" s="430" t="s">
        <v>2082</v>
      </c>
      <c r="AD291" s="414">
        <v>57204</v>
      </c>
      <c r="AE291" s="77" t="s">
        <v>377</v>
      </c>
      <c r="AF291" s="430" t="s">
        <v>572</v>
      </c>
      <c r="AG291" s="414">
        <v>58504</v>
      </c>
      <c r="AH291" s="77" t="s">
        <v>4691</v>
      </c>
      <c r="AI291" s="430" t="s">
        <v>1668</v>
      </c>
    </row>
    <row r="292" spans="1:35" x14ac:dyDescent="0.25">
      <c r="A292" s="76">
        <f>IF('Basic Calculator'!$AE$17&lt;&gt;"",IF(VLOOKUP('Basic Calculator'!$AE$17,'Basic Calculator'!$AG$18:$AI$75,3,FALSE)=D292,1,0),0)</f>
        <v>0</v>
      </c>
      <c r="B292" s="405">
        <f>IF('Basic Calculator'!$AE$18&lt;&gt;"",IF('Basic Calculator'!$AE$18=E292,1,0),0)</f>
        <v>0</v>
      </c>
      <c r="C292" s="81">
        <f t="shared" si="4"/>
        <v>0</v>
      </c>
      <c r="D292" s="425" t="s">
        <v>1350</v>
      </c>
      <c r="E292" s="425">
        <v>5</v>
      </c>
      <c r="F292" s="309">
        <v>53822</v>
      </c>
      <c r="G292" s="78" t="s">
        <v>528</v>
      </c>
      <c r="H292" s="307" t="s">
        <v>1221</v>
      </c>
      <c r="I292" s="414">
        <v>55277</v>
      </c>
      <c r="J292" s="77" t="s">
        <v>1419</v>
      </c>
      <c r="K292" s="430" t="s">
        <v>717</v>
      </c>
      <c r="L292" s="414">
        <v>56731</v>
      </c>
      <c r="M292" s="77" t="s">
        <v>1266</v>
      </c>
      <c r="N292" s="311" t="s">
        <v>1597</v>
      </c>
      <c r="O292" s="414">
        <v>58185</v>
      </c>
      <c r="P292" s="77" t="s">
        <v>3088</v>
      </c>
      <c r="Q292" s="430" t="s">
        <v>3089</v>
      </c>
      <c r="R292" s="414">
        <v>59640</v>
      </c>
      <c r="S292" s="77" t="s">
        <v>1028</v>
      </c>
      <c r="T292" s="311" t="s">
        <v>1551</v>
      </c>
      <c r="U292" s="414">
        <v>61094</v>
      </c>
      <c r="V292" s="77" t="s">
        <v>1037</v>
      </c>
      <c r="W292" s="430" t="s">
        <v>2155</v>
      </c>
      <c r="X292" s="414">
        <v>62549</v>
      </c>
      <c r="Y292" s="77" t="s">
        <v>706</v>
      </c>
      <c r="Z292" s="311" t="s">
        <v>3423</v>
      </c>
      <c r="AA292" s="414">
        <v>64003</v>
      </c>
      <c r="AB292" s="77" t="s">
        <v>4149</v>
      </c>
      <c r="AC292" s="430" t="s">
        <v>1963</v>
      </c>
      <c r="AD292" s="414">
        <v>65457</v>
      </c>
      <c r="AE292" s="77" t="s">
        <v>2232</v>
      </c>
      <c r="AF292" s="430" t="s">
        <v>2425</v>
      </c>
      <c r="AG292" s="414">
        <v>66912</v>
      </c>
      <c r="AH292" s="77" t="s">
        <v>710</v>
      </c>
      <c r="AI292" s="430" t="s">
        <v>3474</v>
      </c>
    </row>
    <row r="293" spans="1:35" x14ac:dyDescent="0.25">
      <c r="A293" s="76">
        <f>IF('Basic Calculator'!$AE$17&lt;&gt;"",IF(VLOOKUP('Basic Calculator'!$AE$17,'Basic Calculator'!$AG$18:$AI$75,3,FALSE)=D293,1,0),0)</f>
        <v>0</v>
      </c>
      <c r="B293" s="405">
        <f>IF('Basic Calculator'!$AE$18&lt;&gt;"",IF('Basic Calculator'!$AE$18=E293,1,0),0)</f>
        <v>0</v>
      </c>
      <c r="C293" s="81">
        <f t="shared" si="4"/>
        <v>0</v>
      </c>
      <c r="D293" s="425" t="s">
        <v>1350</v>
      </c>
      <c r="E293" s="425">
        <v>6</v>
      </c>
      <c r="F293" s="309">
        <v>56758</v>
      </c>
      <c r="G293" s="78" t="s">
        <v>737</v>
      </c>
      <c r="H293" s="307" t="s">
        <v>1225</v>
      </c>
      <c r="I293" s="414">
        <v>58380</v>
      </c>
      <c r="J293" s="77" t="s">
        <v>1033</v>
      </c>
      <c r="K293" s="430" t="s">
        <v>2089</v>
      </c>
      <c r="L293" s="414">
        <v>60002</v>
      </c>
      <c r="M293" s="77" t="s">
        <v>575</v>
      </c>
      <c r="N293" s="311" t="s">
        <v>1183</v>
      </c>
      <c r="O293" s="414">
        <v>61624</v>
      </c>
      <c r="P293" s="77" t="s">
        <v>3090</v>
      </c>
      <c r="Q293" s="430" t="s">
        <v>645</v>
      </c>
      <c r="R293" s="414">
        <v>63245</v>
      </c>
      <c r="S293" s="77" t="s">
        <v>209</v>
      </c>
      <c r="T293" s="311" t="s">
        <v>2649</v>
      </c>
      <c r="U293" s="414">
        <v>64867</v>
      </c>
      <c r="V293" s="77" t="s">
        <v>451</v>
      </c>
      <c r="W293" s="430" t="s">
        <v>3863</v>
      </c>
      <c r="X293" s="414">
        <v>66489</v>
      </c>
      <c r="Y293" s="77" t="s">
        <v>3699</v>
      </c>
      <c r="Z293" s="311" t="s">
        <v>3717</v>
      </c>
      <c r="AA293" s="414">
        <v>68111</v>
      </c>
      <c r="AB293" s="77" t="s">
        <v>843</v>
      </c>
      <c r="AC293" s="430" t="s">
        <v>3834</v>
      </c>
      <c r="AD293" s="414">
        <v>69733</v>
      </c>
      <c r="AE293" s="77" t="s">
        <v>844</v>
      </c>
      <c r="AF293" s="430" t="s">
        <v>3140</v>
      </c>
      <c r="AG293" s="414">
        <v>71355</v>
      </c>
      <c r="AH293" s="77" t="s">
        <v>713</v>
      </c>
      <c r="AI293" s="430" t="s">
        <v>3709</v>
      </c>
    </row>
    <row r="294" spans="1:35" x14ac:dyDescent="0.25">
      <c r="A294" s="76">
        <f>IF('Basic Calculator'!$AE$17&lt;&gt;"",IF(VLOOKUP('Basic Calculator'!$AE$17,'Basic Calculator'!$AG$18:$AI$75,3,FALSE)=D294,1,0),0)</f>
        <v>0</v>
      </c>
      <c r="B294" s="405">
        <f>IF('Basic Calculator'!$AE$18&lt;&gt;"",IF('Basic Calculator'!$AE$18=E294,1,0),0)</f>
        <v>0</v>
      </c>
      <c r="C294" s="81">
        <f t="shared" si="4"/>
        <v>0</v>
      </c>
      <c r="D294" s="425" t="s">
        <v>1350</v>
      </c>
      <c r="E294" s="425">
        <v>7</v>
      </c>
      <c r="F294" s="309">
        <v>61269</v>
      </c>
      <c r="G294" s="78" t="s">
        <v>1179</v>
      </c>
      <c r="H294" s="307" t="s">
        <v>2282</v>
      </c>
      <c r="I294" s="414">
        <v>63072</v>
      </c>
      <c r="J294" s="77" t="s">
        <v>2646</v>
      </c>
      <c r="K294" s="430" t="s">
        <v>3039</v>
      </c>
      <c r="L294" s="414">
        <v>64874</v>
      </c>
      <c r="M294" s="77" t="s">
        <v>451</v>
      </c>
      <c r="N294" s="311" t="s">
        <v>3863</v>
      </c>
      <c r="O294" s="414">
        <v>66676</v>
      </c>
      <c r="P294" s="77" t="s">
        <v>751</v>
      </c>
      <c r="Q294" s="430" t="s">
        <v>3438</v>
      </c>
      <c r="R294" s="414">
        <v>68478</v>
      </c>
      <c r="S294" s="77" t="s">
        <v>455</v>
      </c>
      <c r="T294" s="311" t="s">
        <v>3282</v>
      </c>
      <c r="U294" s="414">
        <v>70280</v>
      </c>
      <c r="V294" s="77" t="s">
        <v>1080</v>
      </c>
      <c r="W294" s="430" t="s">
        <v>3319</v>
      </c>
      <c r="X294" s="414">
        <v>72083</v>
      </c>
      <c r="Y294" s="77" t="s">
        <v>1800</v>
      </c>
      <c r="Z294" s="311" t="s">
        <v>3357</v>
      </c>
      <c r="AA294" s="414">
        <v>73885</v>
      </c>
      <c r="AB294" s="77" t="s">
        <v>1753</v>
      </c>
      <c r="AC294" s="430" t="s">
        <v>2670</v>
      </c>
      <c r="AD294" s="414">
        <v>75687</v>
      </c>
      <c r="AE294" s="77" t="s">
        <v>1151</v>
      </c>
      <c r="AF294" s="430" t="s">
        <v>2880</v>
      </c>
      <c r="AG294" s="414">
        <v>77489</v>
      </c>
      <c r="AH294" s="77" t="s">
        <v>463</v>
      </c>
      <c r="AI294" s="430" t="s">
        <v>2880</v>
      </c>
    </row>
    <row r="295" spans="1:35" x14ac:dyDescent="0.25">
      <c r="A295" s="76">
        <f>IF('Basic Calculator'!$AE$17&lt;&gt;"",IF(VLOOKUP('Basic Calculator'!$AE$17,'Basic Calculator'!$AG$18:$AI$75,3,FALSE)=D295,1,0),0)</f>
        <v>0</v>
      </c>
      <c r="B295" s="405">
        <f>IF('Basic Calculator'!$AE$18&lt;&gt;"",IF('Basic Calculator'!$AE$18=E295,1,0),0)</f>
        <v>0</v>
      </c>
      <c r="C295" s="81">
        <f t="shared" si="4"/>
        <v>0</v>
      </c>
      <c r="D295" s="425" t="s">
        <v>1350</v>
      </c>
      <c r="E295" s="425">
        <v>8</v>
      </c>
      <c r="F295" s="309">
        <v>63860</v>
      </c>
      <c r="G295" s="78" t="s">
        <v>1613</v>
      </c>
      <c r="H295" s="307" t="s">
        <v>2910</v>
      </c>
      <c r="I295" s="414">
        <v>65855</v>
      </c>
      <c r="J295" s="77" t="s">
        <v>1208</v>
      </c>
      <c r="K295" s="430" t="s">
        <v>2828</v>
      </c>
      <c r="L295" s="414">
        <v>67851</v>
      </c>
      <c r="M295" s="77" t="s">
        <v>1476</v>
      </c>
      <c r="N295" s="311" t="s">
        <v>3356</v>
      </c>
      <c r="O295" s="414">
        <v>69846</v>
      </c>
      <c r="P295" s="77" t="s">
        <v>1616</v>
      </c>
      <c r="Q295" s="430" t="s">
        <v>2939</v>
      </c>
      <c r="R295" s="414">
        <v>71842</v>
      </c>
      <c r="S295" s="77" t="s">
        <v>2871</v>
      </c>
      <c r="T295" s="311" t="s">
        <v>4692</v>
      </c>
      <c r="U295" s="414">
        <v>73837</v>
      </c>
      <c r="V295" s="77" t="s">
        <v>2576</v>
      </c>
      <c r="W295" s="430" t="s">
        <v>3252</v>
      </c>
      <c r="X295" s="414">
        <v>75832</v>
      </c>
      <c r="Y295" s="77" t="s">
        <v>2917</v>
      </c>
      <c r="Z295" s="311" t="s">
        <v>2880</v>
      </c>
      <c r="AA295" s="414">
        <v>77828</v>
      </c>
      <c r="AB295" s="77" t="s">
        <v>3554</v>
      </c>
      <c r="AC295" s="430" t="s">
        <v>2880</v>
      </c>
      <c r="AD295" s="414">
        <v>79823</v>
      </c>
      <c r="AE295" s="77" t="s">
        <v>2362</v>
      </c>
      <c r="AF295" s="430" t="s">
        <v>2880</v>
      </c>
      <c r="AG295" s="414">
        <v>81819</v>
      </c>
      <c r="AH295" s="77" t="s">
        <v>1536</v>
      </c>
      <c r="AI295" s="430" t="s">
        <v>2880</v>
      </c>
    </row>
    <row r="296" spans="1:35" x14ac:dyDescent="0.25">
      <c r="A296" s="76">
        <f>IF('Basic Calculator'!$AE$17&lt;&gt;"",IF(VLOOKUP('Basic Calculator'!$AE$17,'Basic Calculator'!$AG$18:$AI$75,3,FALSE)=D296,1,0),0)</f>
        <v>0</v>
      </c>
      <c r="B296" s="405">
        <f>IF('Basic Calculator'!$AE$18&lt;&gt;"",IF('Basic Calculator'!$AE$18=E296,1,0),0)</f>
        <v>0</v>
      </c>
      <c r="C296" s="81">
        <f t="shared" si="4"/>
        <v>0</v>
      </c>
      <c r="D296" s="425" t="s">
        <v>1350</v>
      </c>
      <c r="E296" s="425">
        <v>9</v>
      </c>
      <c r="F296" s="309">
        <v>68330</v>
      </c>
      <c r="G296" s="78" t="s">
        <v>3130</v>
      </c>
      <c r="H296" s="307" t="s">
        <v>3557</v>
      </c>
      <c r="I296" s="414">
        <v>70534</v>
      </c>
      <c r="J296" s="77" t="s">
        <v>1276</v>
      </c>
      <c r="K296" s="430" t="s">
        <v>3447</v>
      </c>
      <c r="L296" s="414">
        <v>72738</v>
      </c>
      <c r="M296" s="77" t="s">
        <v>446</v>
      </c>
      <c r="N296" s="311" t="s">
        <v>3710</v>
      </c>
      <c r="O296" s="414">
        <v>74942</v>
      </c>
      <c r="P296" s="77" t="s">
        <v>679</v>
      </c>
      <c r="Q296" s="430" t="s">
        <v>3095</v>
      </c>
      <c r="R296" s="414">
        <v>77146</v>
      </c>
      <c r="S296" s="77" t="s">
        <v>2916</v>
      </c>
      <c r="T296" s="311" t="s">
        <v>2880</v>
      </c>
      <c r="U296" s="414">
        <v>79351</v>
      </c>
      <c r="V296" s="77" t="s">
        <v>3151</v>
      </c>
      <c r="W296" s="430" t="s">
        <v>2880</v>
      </c>
      <c r="X296" s="414">
        <v>81555</v>
      </c>
      <c r="Y296" s="77" t="s">
        <v>854</v>
      </c>
      <c r="Z296" s="311" t="s">
        <v>2880</v>
      </c>
      <c r="AA296" s="414">
        <v>83759</v>
      </c>
      <c r="AB296" s="77" t="s">
        <v>571</v>
      </c>
      <c r="AC296" s="430" t="s">
        <v>2880</v>
      </c>
      <c r="AD296" s="414">
        <v>85963</v>
      </c>
      <c r="AE296" s="77" t="s">
        <v>3194</v>
      </c>
      <c r="AF296" s="430" t="s">
        <v>2880</v>
      </c>
      <c r="AG296" s="414">
        <v>88167</v>
      </c>
      <c r="AH296" s="77" t="s">
        <v>3864</v>
      </c>
      <c r="AI296" s="430" t="s">
        <v>2880</v>
      </c>
    </row>
    <row r="297" spans="1:35" x14ac:dyDescent="0.25">
      <c r="A297" s="76">
        <f>IF('Basic Calculator'!$AE$17&lt;&gt;"",IF(VLOOKUP('Basic Calculator'!$AE$17,'Basic Calculator'!$AG$18:$AI$75,3,FALSE)=D297,1,0),0)</f>
        <v>0</v>
      </c>
      <c r="B297" s="405">
        <f>IF('Basic Calculator'!$AE$18&lt;&gt;"",IF('Basic Calculator'!$AE$18=E297,1,0),0)</f>
        <v>0</v>
      </c>
      <c r="C297" s="81">
        <f t="shared" si="4"/>
        <v>0</v>
      </c>
      <c r="D297" s="425" t="s">
        <v>1350</v>
      </c>
      <c r="E297" s="425">
        <v>10</v>
      </c>
      <c r="F297" s="309">
        <v>75246</v>
      </c>
      <c r="G297" s="78" t="s">
        <v>1218</v>
      </c>
      <c r="H297" s="307" t="s">
        <v>2880</v>
      </c>
      <c r="I297" s="414">
        <v>77673</v>
      </c>
      <c r="J297" s="77" t="s">
        <v>2810</v>
      </c>
      <c r="K297" s="430" t="s">
        <v>2880</v>
      </c>
      <c r="L297" s="414">
        <v>80100</v>
      </c>
      <c r="M297" s="77" t="s">
        <v>2002</v>
      </c>
      <c r="N297" s="311" t="s">
        <v>2880</v>
      </c>
      <c r="O297" s="414">
        <v>82527</v>
      </c>
      <c r="P297" s="77" t="s">
        <v>699</v>
      </c>
      <c r="Q297" s="430" t="s">
        <v>2880</v>
      </c>
      <c r="R297" s="414">
        <v>84954</v>
      </c>
      <c r="S297" s="77" t="s">
        <v>863</v>
      </c>
      <c r="T297" s="311" t="s">
        <v>2880</v>
      </c>
      <c r="U297" s="414">
        <v>87381</v>
      </c>
      <c r="V297" s="77" t="s">
        <v>647</v>
      </c>
      <c r="W297" s="430" t="s">
        <v>2880</v>
      </c>
      <c r="X297" s="414">
        <v>89808</v>
      </c>
      <c r="Y297" s="77" t="s">
        <v>3446</v>
      </c>
      <c r="Z297" s="311" t="s">
        <v>2880</v>
      </c>
      <c r="AA297" s="414">
        <v>92235</v>
      </c>
      <c r="AB297" s="77" t="s">
        <v>3359</v>
      </c>
      <c r="AC297" s="430" t="s">
        <v>2880</v>
      </c>
      <c r="AD297" s="414">
        <v>94662</v>
      </c>
      <c r="AE297" s="77" t="s">
        <v>2286</v>
      </c>
      <c r="AF297" s="430" t="s">
        <v>2880</v>
      </c>
      <c r="AG297" s="414">
        <v>97089</v>
      </c>
      <c r="AH297" s="77" t="s">
        <v>2163</v>
      </c>
      <c r="AI297" s="430" t="s">
        <v>2880</v>
      </c>
    </row>
    <row r="298" spans="1:35" x14ac:dyDescent="0.25">
      <c r="A298" s="76">
        <f>IF('Basic Calculator'!$AE$17&lt;&gt;"",IF(VLOOKUP('Basic Calculator'!$AE$17,'Basic Calculator'!$AG$18:$AI$75,3,FALSE)=D298,1,0),0)</f>
        <v>0</v>
      </c>
      <c r="B298" s="405">
        <f>IF('Basic Calculator'!$AE$18&lt;&gt;"",IF('Basic Calculator'!$AE$18=E298,1,0),0)</f>
        <v>0</v>
      </c>
      <c r="C298" s="81">
        <f t="shared" si="4"/>
        <v>0</v>
      </c>
      <c r="D298" s="425" t="s">
        <v>1350</v>
      </c>
      <c r="E298" s="425">
        <v>11</v>
      </c>
      <c r="F298" s="309">
        <v>80006</v>
      </c>
      <c r="G298" s="78" t="s">
        <v>1812</v>
      </c>
      <c r="H298" s="307" t="s">
        <v>2880</v>
      </c>
      <c r="I298" s="414">
        <v>82673</v>
      </c>
      <c r="J298" s="77" t="s">
        <v>2729</v>
      </c>
      <c r="K298" s="430" t="s">
        <v>2880</v>
      </c>
      <c r="L298" s="414">
        <v>85339</v>
      </c>
      <c r="M298" s="77" t="s">
        <v>643</v>
      </c>
      <c r="N298" s="311" t="s">
        <v>2880</v>
      </c>
      <c r="O298" s="414">
        <v>88006</v>
      </c>
      <c r="P298" s="77" t="s">
        <v>2395</v>
      </c>
      <c r="Q298" s="430" t="s">
        <v>2880</v>
      </c>
      <c r="R298" s="414">
        <v>90673</v>
      </c>
      <c r="S298" s="77" t="s">
        <v>3093</v>
      </c>
      <c r="T298" s="311" t="s">
        <v>2880</v>
      </c>
      <c r="U298" s="414">
        <v>93339</v>
      </c>
      <c r="V298" s="77" t="s">
        <v>2912</v>
      </c>
      <c r="W298" s="430" t="s">
        <v>2880</v>
      </c>
      <c r="X298" s="414">
        <v>96006</v>
      </c>
      <c r="Y298" s="77" t="s">
        <v>4693</v>
      </c>
      <c r="Z298" s="311" t="s">
        <v>2880</v>
      </c>
      <c r="AA298" s="414">
        <v>98672</v>
      </c>
      <c r="AB298" s="77" t="s">
        <v>2892</v>
      </c>
      <c r="AC298" s="430" t="s">
        <v>2880</v>
      </c>
      <c r="AD298" s="414">
        <v>101339</v>
      </c>
      <c r="AE298" s="77" t="s">
        <v>2462</v>
      </c>
      <c r="AF298" s="430" t="s">
        <v>2880</v>
      </c>
      <c r="AG298" s="414">
        <v>104005</v>
      </c>
      <c r="AH298" s="77" t="s">
        <v>2813</v>
      </c>
      <c r="AI298" s="430" t="s">
        <v>2880</v>
      </c>
    </row>
    <row r="299" spans="1:35" x14ac:dyDescent="0.25">
      <c r="A299" s="76">
        <f>IF('Basic Calculator'!$AE$17&lt;&gt;"",IF(VLOOKUP('Basic Calculator'!$AE$17,'Basic Calculator'!$AG$18:$AI$75,3,FALSE)=D299,1,0),0)</f>
        <v>0</v>
      </c>
      <c r="B299" s="405">
        <f>IF('Basic Calculator'!$AE$18&lt;&gt;"",IF('Basic Calculator'!$AE$18=E299,1,0),0)</f>
        <v>0</v>
      </c>
      <c r="C299" s="81">
        <f t="shared" si="4"/>
        <v>0</v>
      </c>
      <c r="D299" s="425" t="s">
        <v>1350</v>
      </c>
      <c r="E299" s="425">
        <v>12</v>
      </c>
      <c r="F299" s="309">
        <v>95895</v>
      </c>
      <c r="G299" s="78" t="s">
        <v>3048</v>
      </c>
      <c r="H299" s="307" t="s">
        <v>2880</v>
      </c>
      <c r="I299" s="414">
        <v>99091</v>
      </c>
      <c r="J299" s="77" t="s">
        <v>2865</v>
      </c>
      <c r="K299" s="430" t="s">
        <v>2880</v>
      </c>
      <c r="L299" s="414">
        <v>102287</v>
      </c>
      <c r="M299" s="77" t="s">
        <v>4306</v>
      </c>
      <c r="N299" s="311" t="s">
        <v>2880</v>
      </c>
      <c r="O299" s="414">
        <v>105483</v>
      </c>
      <c r="P299" s="77" t="s">
        <v>3110</v>
      </c>
      <c r="Q299" s="430" t="s">
        <v>2880</v>
      </c>
      <c r="R299" s="414">
        <v>108679</v>
      </c>
      <c r="S299" s="77" t="s">
        <v>2718</v>
      </c>
      <c r="T299" s="311" t="s">
        <v>2880</v>
      </c>
      <c r="U299" s="414">
        <v>111875</v>
      </c>
      <c r="V299" s="77" t="s">
        <v>3867</v>
      </c>
      <c r="W299" s="430" t="s">
        <v>2880</v>
      </c>
      <c r="X299" s="414">
        <v>115071</v>
      </c>
      <c r="Y299" s="77" t="s">
        <v>3376</v>
      </c>
      <c r="Z299" s="311" t="s">
        <v>3376</v>
      </c>
      <c r="AA299" s="414">
        <v>118267</v>
      </c>
      <c r="AB299" s="77" t="s">
        <v>3449</v>
      </c>
      <c r="AC299" s="430" t="s">
        <v>3449</v>
      </c>
      <c r="AD299" s="414">
        <v>121463</v>
      </c>
      <c r="AE299" s="77" t="s">
        <v>4694</v>
      </c>
      <c r="AF299" s="430" t="s">
        <v>4694</v>
      </c>
      <c r="AG299" s="414">
        <v>124659</v>
      </c>
      <c r="AH299" s="77" t="s">
        <v>2984</v>
      </c>
      <c r="AI299" s="430" t="s">
        <v>2984</v>
      </c>
    </row>
    <row r="300" spans="1:35" x14ac:dyDescent="0.25">
      <c r="A300" s="76">
        <f>IF('Basic Calculator'!$AE$17&lt;&gt;"",IF(VLOOKUP('Basic Calculator'!$AE$17,'Basic Calculator'!$AG$18:$AI$75,3,FALSE)=D300,1,0),0)</f>
        <v>0</v>
      </c>
      <c r="B300" s="405">
        <f>IF('Basic Calculator'!$AE$18&lt;&gt;"",IF('Basic Calculator'!$AE$18=E300,1,0),0)</f>
        <v>0</v>
      </c>
      <c r="C300" s="81">
        <f t="shared" si="4"/>
        <v>0</v>
      </c>
      <c r="D300" s="425" t="s">
        <v>1350</v>
      </c>
      <c r="E300" s="425">
        <v>13</v>
      </c>
      <c r="F300" s="309">
        <v>114031</v>
      </c>
      <c r="G300" s="78" t="s">
        <v>3367</v>
      </c>
      <c r="H300" s="307" t="s">
        <v>3367</v>
      </c>
      <c r="I300" s="414">
        <v>117833</v>
      </c>
      <c r="J300" s="77" t="s">
        <v>4048</v>
      </c>
      <c r="K300" s="430" t="s">
        <v>4048</v>
      </c>
      <c r="L300" s="414">
        <v>121634</v>
      </c>
      <c r="M300" s="77" t="s">
        <v>3909</v>
      </c>
      <c r="N300" s="311" t="s">
        <v>3909</v>
      </c>
      <c r="O300" s="414">
        <v>125436</v>
      </c>
      <c r="P300" s="77" t="s">
        <v>3114</v>
      </c>
      <c r="Q300" s="430" t="s">
        <v>3114</v>
      </c>
      <c r="R300" s="414">
        <v>129237</v>
      </c>
      <c r="S300" s="77" t="s">
        <v>3116</v>
      </c>
      <c r="T300" s="311" t="s">
        <v>3116</v>
      </c>
      <c r="U300" s="414">
        <v>133039</v>
      </c>
      <c r="V300" s="77" t="s">
        <v>3871</v>
      </c>
      <c r="W300" s="430" t="s">
        <v>3871</v>
      </c>
      <c r="X300" s="414">
        <v>136840</v>
      </c>
      <c r="Y300" s="77" t="s">
        <v>3525</v>
      </c>
      <c r="Z300" s="311" t="s">
        <v>3525</v>
      </c>
      <c r="AA300" s="414">
        <v>140642</v>
      </c>
      <c r="AB300" s="77" t="s">
        <v>3872</v>
      </c>
      <c r="AC300" s="430" t="s">
        <v>3872</v>
      </c>
      <c r="AD300" s="414">
        <v>144443</v>
      </c>
      <c r="AE300" s="77" t="s">
        <v>4401</v>
      </c>
      <c r="AF300" s="430" t="s">
        <v>4401</v>
      </c>
      <c r="AG300" s="414">
        <v>148245</v>
      </c>
      <c r="AH300" s="77" t="s">
        <v>3874</v>
      </c>
      <c r="AI300" s="430" t="s">
        <v>3874</v>
      </c>
    </row>
    <row r="301" spans="1:35" x14ac:dyDescent="0.25">
      <c r="A301" s="76">
        <f>IF('Basic Calculator'!$AE$17&lt;&gt;"",IF(VLOOKUP('Basic Calculator'!$AE$17,'Basic Calculator'!$AG$18:$AI$75,3,FALSE)=D301,1,0),0)</f>
        <v>0</v>
      </c>
      <c r="B301" s="405">
        <f>IF('Basic Calculator'!$AE$18&lt;&gt;"",IF('Basic Calculator'!$AE$18=E301,1,0),0)</f>
        <v>0</v>
      </c>
      <c r="C301" s="81">
        <f t="shared" si="4"/>
        <v>0</v>
      </c>
      <c r="D301" s="425" t="s">
        <v>1350</v>
      </c>
      <c r="E301" s="425">
        <v>14</v>
      </c>
      <c r="F301" s="309">
        <v>134751</v>
      </c>
      <c r="G301" s="78" t="s">
        <v>3368</v>
      </c>
      <c r="H301" s="307" t="s">
        <v>3368</v>
      </c>
      <c r="I301" s="414">
        <v>139243</v>
      </c>
      <c r="J301" s="77" t="s">
        <v>4695</v>
      </c>
      <c r="K301" s="430" t="s">
        <v>4695</v>
      </c>
      <c r="L301" s="414">
        <v>143735</v>
      </c>
      <c r="M301" s="77" t="s">
        <v>4696</v>
      </c>
      <c r="N301" s="311" t="s">
        <v>4696</v>
      </c>
      <c r="O301" s="414">
        <v>148227</v>
      </c>
      <c r="P301" s="77" t="s">
        <v>3117</v>
      </c>
      <c r="Q301" s="430" t="s">
        <v>3117</v>
      </c>
      <c r="R301" s="414">
        <v>152719</v>
      </c>
      <c r="S301" s="77" t="s">
        <v>3875</v>
      </c>
      <c r="T301" s="311" t="s">
        <v>3875</v>
      </c>
      <c r="U301" s="414">
        <v>157211</v>
      </c>
      <c r="V301" s="77" t="s">
        <v>4697</v>
      </c>
      <c r="W301" s="430" t="s">
        <v>4697</v>
      </c>
      <c r="X301" s="414">
        <v>161703</v>
      </c>
      <c r="Y301" s="77" t="s">
        <v>4051</v>
      </c>
      <c r="Z301" s="311" t="s">
        <v>4051</v>
      </c>
      <c r="AA301" s="414">
        <v>166195</v>
      </c>
      <c r="AB301" s="77" t="s">
        <v>3454</v>
      </c>
      <c r="AC301" s="430" t="s">
        <v>3454</v>
      </c>
      <c r="AD301" s="414">
        <v>170687</v>
      </c>
      <c r="AE301" s="77" t="s">
        <v>3878</v>
      </c>
      <c r="AF301" s="430" t="s">
        <v>3878</v>
      </c>
      <c r="AG301" s="414">
        <v>175178</v>
      </c>
      <c r="AH301" s="77" t="s">
        <v>3879</v>
      </c>
      <c r="AI301" s="430" t="s">
        <v>3879</v>
      </c>
    </row>
    <row r="302" spans="1:35" ht="15.75" thickBot="1" x14ac:dyDescent="0.3">
      <c r="A302" s="419">
        <f>IF('Basic Calculator'!$AE$17&lt;&gt;"",IF(VLOOKUP('Basic Calculator'!$AE$17,'Basic Calculator'!$AG$18:$AI$75,3,FALSE)=D302,1,0),0)</f>
        <v>0</v>
      </c>
      <c r="B302" s="420">
        <f>IF('Basic Calculator'!$AE$18&lt;&gt;"",IF('Basic Calculator'!$AE$18=E302,1,0),0)</f>
        <v>0</v>
      </c>
      <c r="C302" s="422">
        <f t="shared" si="4"/>
        <v>0</v>
      </c>
      <c r="D302" s="426" t="s">
        <v>1350</v>
      </c>
      <c r="E302" s="426">
        <v>15</v>
      </c>
      <c r="F302" s="423">
        <v>158501</v>
      </c>
      <c r="G302" s="416" t="s">
        <v>4680</v>
      </c>
      <c r="H302" s="428" t="s">
        <v>4680</v>
      </c>
      <c r="I302" s="415">
        <v>163784</v>
      </c>
      <c r="J302" s="431" t="s">
        <v>4698</v>
      </c>
      <c r="K302" s="432" t="s">
        <v>4698</v>
      </c>
      <c r="L302" s="415">
        <v>169067</v>
      </c>
      <c r="M302" s="431" t="s">
        <v>4699</v>
      </c>
      <c r="N302" s="433" t="s">
        <v>4699</v>
      </c>
      <c r="O302" s="415">
        <v>174350</v>
      </c>
      <c r="P302" s="431" t="s">
        <v>3118</v>
      </c>
      <c r="Q302" s="432" t="s">
        <v>3118</v>
      </c>
      <c r="R302" s="415">
        <v>179633</v>
      </c>
      <c r="S302" s="431" t="s">
        <v>4700</v>
      </c>
      <c r="T302" s="433" t="s">
        <v>4700</v>
      </c>
      <c r="U302" s="415">
        <v>184916</v>
      </c>
      <c r="V302" s="431" t="s">
        <v>4701</v>
      </c>
      <c r="W302" s="432" t="s">
        <v>4701</v>
      </c>
      <c r="X302" s="415">
        <v>190199</v>
      </c>
      <c r="Y302" s="431" t="s">
        <v>4702</v>
      </c>
      <c r="Z302" s="433" t="s">
        <v>4702</v>
      </c>
      <c r="AA302" s="415">
        <v>191900</v>
      </c>
      <c r="AB302" s="431" t="s">
        <v>4104</v>
      </c>
      <c r="AC302" s="432" t="s">
        <v>4104</v>
      </c>
      <c r="AD302" s="415">
        <v>191900</v>
      </c>
      <c r="AE302" s="431" t="s">
        <v>4104</v>
      </c>
      <c r="AF302" s="432" t="s">
        <v>4104</v>
      </c>
      <c r="AG302" s="415">
        <v>191900</v>
      </c>
      <c r="AH302" s="431" t="s">
        <v>4104</v>
      </c>
      <c r="AI302" s="432" t="s">
        <v>4104</v>
      </c>
    </row>
    <row r="303" spans="1:35" x14ac:dyDescent="0.25">
      <c r="A303" s="82">
        <f>IF('Basic Calculator'!$AE$17&lt;&gt;"",IF(VLOOKUP('Basic Calculator'!$AE$17,'Basic Calculator'!$AG$18:$AI$75,3,FALSE)=D303,1,0),0)</f>
        <v>0</v>
      </c>
      <c r="B303" s="407">
        <f>IF('Basic Calculator'!$AE$18&lt;&gt;"",IF('Basic Calculator'!$AE$18=E303,1,0),0)</f>
        <v>0</v>
      </c>
      <c r="C303" s="83">
        <f t="shared" si="4"/>
        <v>0</v>
      </c>
      <c r="D303" s="434" t="s">
        <v>1391</v>
      </c>
      <c r="E303" s="434">
        <v>1</v>
      </c>
      <c r="F303" s="308">
        <v>27902</v>
      </c>
      <c r="G303" s="84" t="s">
        <v>3749</v>
      </c>
      <c r="H303" s="400" t="s">
        <v>1692</v>
      </c>
      <c r="I303" s="413">
        <v>28839</v>
      </c>
      <c r="J303" s="85" t="s">
        <v>4558</v>
      </c>
      <c r="K303" s="429" t="s">
        <v>1142</v>
      </c>
      <c r="L303" s="413">
        <v>29765</v>
      </c>
      <c r="M303" s="85" t="s">
        <v>4703</v>
      </c>
      <c r="N303" s="310" t="s">
        <v>1498</v>
      </c>
      <c r="O303" s="413">
        <v>30691</v>
      </c>
      <c r="P303" s="85" t="s">
        <v>1983</v>
      </c>
      <c r="Q303" s="429" t="s">
        <v>1760</v>
      </c>
      <c r="R303" s="413">
        <v>31616</v>
      </c>
      <c r="S303" s="85" t="s">
        <v>3789</v>
      </c>
      <c r="T303" s="310" t="s">
        <v>564</v>
      </c>
      <c r="U303" s="413">
        <v>32158</v>
      </c>
      <c r="V303" s="85" t="s">
        <v>2755</v>
      </c>
      <c r="W303" s="429" t="s">
        <v>1645</v>
      </c>
      <c r="X303" s="413">
        <v>33077</v>
      </c>
      <c r="Y303" s="85" t="s">
        <v>3662</v>
      </c>
      <c r="Z303" s="310" t="s">
        <v>2212</v>
      </c>
      <c r="AA303" s="413">
        <v>34002</v>
      </c>
      <c r="AB303" s="85" t="s">
        <v>3509</v>
      </c>
      <c r="AC303" s="429" t="s">
        <v>577</v>
      </c>
      <c r="AD303" s="413">
        <v>34039</v>
      </c>
      <c r="AE303" s="85" t="s">
        <v>1560</v>
      </c>
      <c r="AF303" s="429" t="s">
        <v>1561</v>
      </c>
      <c r="AG303" s="413">
        <v>34903</v>
      </c>
      <c r="AH303" s="85" t="s">
        <v>2573</v>
      </c>
      <c r="AI303" s="429" t="s">
        <v>1666</v>
      </c>
    </row>
    <row r="304" spans="1:35" x14ac:dyDescent="0.25">
      <c r="A304" s="76">
        <f>IF('Basic Calculator'!$AE$17&lt;&gt;"",IF(VLOOKUP('Basic Calculator'!$AE$17,'Basic Calculator'!$AG$18:$AI$75,3,FALSE)=D304,1,0),0)</f>
        <v>0</v>
      </c>
      <c r="B304" s="405">
        <f>IF('Basic Calculator'!$AE$18&lt;&gt;"",IF('Basic Calculator'!$AE$18=E304,1,0),0)</f>
        <v>0</v>
      </c>
      <c r="C304" s="81">
        <f t="shared" si="4"/>
        <v>0</v>
      </c>
      <c r="D304" s="425" t="s">
        <v>1391</v>
      </c>
      <c r="E304" s="425">
        <v>2</v>
      </c>
      <c r="F304" s="309">
        <v>31375</v>
      </c>
      <c r="G304" s="78" t="s">
        <v>2407</v>
      </c>
      <c r="H304" s="307" t="s">
        <v>1618</v>
      </c>
      <c r="I304" s="414">
        <v>32121</v>
      </c>
      <c r="J304" s="77" t="s">
        <v>3303</v>
      </c>
      <c r="K304" s="430" t="s">
        <v>1227</v>
      </c>
      <c r="L304" s="414">
        <v>33160</v>
      </c>
      <c r="M304" s="77" t="s">
        <v>1558</v>
      </c>
      <c r="N304" s="311" t="s">
        <v>1559</v>
      </c>
      <c r="O304" s="414">
        <v>34039</v>
      </c>
      <c r="P304" s="77" t="s">
        <v>1560</v>
      </c>
      <c r="Q304" s="430" t="s">
        <v>1561</v>
      </c>
      <c r="R304" s="414">
        <v>34423</v>
      </c>
      <c r="S304" s="77" t="s">
        <v>3697</v>
      </c>
      <c r="T304" s="311" t="s">
        <v>566</v>
      </c>
      <c r="U304" s="414">
        <v>35436</v>
      </c>
      <c r="V304" s="77" t="s">
        <v>3086</v>
      </c>
      <c r="W304" s="430" t="s">
        <v>1534</v>
      </c>
      <c r="X304" s="414">
        <v>36449</v>
      </c>
      <c r="Y304" s="77" t="s">
        <v>4181</v>
      </c>
      <c r="Z304" s="311" t="s">
        <v>1379</v>
      </c>
      <c r="AA304" s="414">
        <v>37461</v>
      </c>
      <c r="AB304" s="77" t="s">
        <v>3802</v>
      </c>
      <c r="AC304" s="430" t="s">
        <v>1164</v>
      </c>
      <c r="AD304" s="414">
        <v>38474</v>
      </c>
      <c r="AE304" s="77" t="s">
        <v>3747</v>
      </c>
      <c r="AF304" s="430" t="s">
        <v>197</v>
      </c>
      <c r="AG304" s="414">
        <v>39487</v>
      </c>
      <c r="AH304" s="77" t="s">
        <v>429</v>
      </c>
      <c r="AI304" s="430" t="s">
        <v>430</v>
      </c>
    </row>
    <row r="305" spans="1:35" x14ac:dyDescent="0.25">
      <c r="A305" s="76">
        <f>IF('Basic Calculator'!$AE$17&lt;&gt;"",IF(VLOOKUP('Basic Calculator'!$AE$17,'Basic Calculator'!$AG$18:$AI$75,3,FALSE)=D305,1,0),0)</f>
        <v>0</v>
      </c>
      <c r="B305" s="405">
        <f>IF('Basic Calculator'!$AE$18&lt;&gt;"",IF('Basic Calculator'!$AE$18=E305,1,0),0)</f>
        <v>0</v>
      </c>
      <c r="C305" s="81">
        <f t="shared" si="4"/>
        <v>0</v>
      </c>
      <c r="D305" s="425" t="s">
        <v>1391</v>
      </c>
      <c r="E305" s="425">
        <v>3</v>
      </c>
      <c r="F305" s="309">
        <v>41079</v>
      </c>
      <c r="G305" s="78" t="s">
        <v>1395</v>
      </c>
      <c r="H305" s="307" t="s">
        <v>885</v>
      </c>
      <c r="I305" s="414">
        <v>42220</v>
      </c>
      <c r="J305" s="77" t="s">
        <v>4382</v>
      </c>
      <c r="K305" s="430" t="s">
        <v>4112</v>
      </c>
      <c r="L305" s="414">
        <v>43361</v>
      </c>
      <c r="M305" s="77" t="s">
        <v>1060</v>
      </c>
      <c r="N305" s="311" t="s">
        <v>1137</v>
      </c>
      <c r="O305" s="414">
        <v>44502</v>
      </c>
      <c r="P305" s="77" t="s">
        <v>623</v>
      </c>
      <c r="Q305" s="430" t="s">
        <v>2224</v>
      </c>
      <c r="R305" s="414">
        <v>45643</v>
      </c>
      <c r="S305" s="77" t="s">
        <v>454</v>
      </c>
      <c r="T305" s="311" t="s">
        <v>455</v>
      </c>
      <c r="U305" s="414">
        <v>46784</v>
      </c>
      <c r="V305" s="77" t="s">
        <v>2230</v>
      </c>
      <c r="W305" s="430" t="s">
        <v>389</v>
      </c>
      <c r="X305" s="414">
        <v>47925</v>
      </c>
      <c r="Y305" s="77" t="s">
        <v>4587</v>
      </c>
      <c r="Z305" s="311" t="s">
        <v>773</v>
      </c>
      <c r="AA305" s="414">
        <v>49066</v>
      </c>
      <c r="AB305" s="77" t="s">
        <v>1531</v>
      </c>
      <c r="AC305" s="430" t="s">
        <v>1532</v>
      </c>
      <c r="AD305" s="414">
        <v>50207</v>
      </c>
      <c r="AE305" s="77" t="s">
        <v>1134</v>
      </c>
      <c r="AF305" s="430" t="s">
        <v>1338</v>
      </c>
      <c r="AG305" s="414">
        <v>51348</v>
      </c>
      <c r="AH305" s="77" t="s">
        <v>1762</v>
      </c>
      <c r="AI305" s="430" t="s">
        <v>1763</v>
      </c>
    </row>
    <row r="306" spans="1:35" x14ac:dyDescent="0.25">
      <c r="A306" s="76">
        <f>IF('Basic Calculator'!$AE$17&lt;&gt;"",IF(VLOOKUP('Basic Calculator'!$AE$17,'Basic Calculator'!$AG$18:$AI$75,3,FALSE)=D306,1,0),0)</f>
        <v>0</v>
      </c>
      <c r="B306" s="405">
        <f>IF('Basic Calculator'!$AE$18&lt;&gt;"",IF('Basic Calculator'!$AE$18=E306,1,0),0)</f>
        <v>0</v>
      </c>
      <c r="C306" s="81">
        <f t="shared" si="4"/>
        <v>0</v>
      </c>
      <c r="D306" s="425" t="s">
        <v>1391</v>
      </c>
      <c r="E306" s="425">
        <v>4</v>
      </c>
      <c r="F306" s="309">
        <v>46111</v>
      </c>
      <c r="G306" s="78" t="s">
        <v>3776</v>
      </c>
      <c r="H306" s="307" t="s">
        <v>290</v>
      </c>
      <c r="I306" s="414">
        <v>47392</v>
      </c>
      <c r="J306" s="77" t="s">
        <v>2345</v>
      </c>
      <c r="K306" s="430" t="s">
        <v>398</v>
      </c>
      <c r="L306" s="414">
        <v>48673</v>
      </c>
      <c r="M306" s="77" t="s">
        <v>2182</v>
      </c>
      <c r="N306" s="311" t="s">
        <v>2183</v>
      </c>
      <c r="O306" s="414">
        <v>49953</v>
      </c>
      <c r="P306" s="77" t="s">
        <v>678</v>
      </c>
      <c r="Q306" s="430" t="s">
        <v>679</v>
      </c>
      <c r="R306" s="414">
        <v>51234</v>
      </c>
      <c r="S306" s="77" t="s">
        <v>867</v>
      </c>
      <c r="T306" s="311" t="s">
        <v>868</v>
      </c>
      <c r="U306" s="414">
        <v>52514</v>
      </c>
      <c r="V306" s="77" t="s">
        <v>1703</v>
      </c>
      <c r="W306" s="430" t="s">
        <v>1485</v>
      </c>
      <c r="X306" s="414">
        <v>53795</v>
      </c>
      <c r="Y306" s="77" t="s">
        <v>2234</v>
      </c>
      <c r="Z306" s="311" t="s">
        <v>2192</v>
      </c>
      <c r="AA306" s="414">
        <v>55075</v>
      </c>
      <c r="AB306" s="77" t="s">
        <v>1200</v>
      </c>
      <c r="AC306" s="430" t="s">
        <v>1116</v>
      </c>
      <c r="AD306" s="414">
        <v>56356</v>
      </c>
      <c r="AE306" s="77" t="s">
        <v>427</v>
      </c>
      <c r="AF306" s="430" t="s">
        <v>1281</v>
      </c>
      <c r="AG306" s="414">
        <v>57636</v>
      </c>
      <c r="AH306" s="77" t="s">
        <v>487</v>
      </c>
      <c r="AI306" s="430" t="s">
        <v>966</v>
      </c>
    </row>
    <row r="307" spans="1:35" x14ac:dyDescent="0.25">
      <c r="A307" s="76">
        <f>IF('Basic Calculator'!$AE$17&lt;&gt;"",IF(VLOOKUP('Basic Calculator'!$AE$17,'Basic Calculator'!$AG$18:$AI$75,3,FALSE)=D307,1,0),0)</f>
        <v>0</v>
      </c>
      <c r="B307" s="405">
        <f>IF('Basic Calculator'!$AE$18&lt;&gt;"",IF('Basic Calculator'!$AE$18=E307,1,0),0)</f>
        <v>0</v>
      </c>
      <c r="C307" s="81">
        <f t="shared" si="4"/>
        <v>0</v>
      </c>
      <c r="D307" s="425" t="s">
        <v>1391</v>
      </c>
      <c r="E307" s="425">
        <v>5</v>
      </c>
      <c r="F307" s="309">
        <v>53024</v>
      </c>
      <c r="G307" s="78" t="s">
        <v>4064</v>
      </c>
      <c r="H307" s="307" t="s">
        <v>568</v>
      </c>
      <c r="I307" s="414">
        <v>54457</v>
      </c>
      <c r="J307" s="77" t="s">
        <v>1201</v>
      </c>
      <c r="K307" s="430" t="s">
        <v>2963</v>
      </c>
      <c r="L307" s="414">
        <v>55890</v>
      </c>
      <c r="M307" s="77" t="s">
        <v>531</v>
      </c>
      <c r="N307" s="311" t="s">
        <v>1537</v>
      </c>
      <c r="O307" s="414">
        <v>57323</v>
      </c>
      <c r="P307" s="77" t="s">
        <v>1563</v>
      </c>
      <c r="Q307" s="430" t="s">
        <v>2025</v>
      </c>
      <c r="R307" s="414">
        <v>58756</v>
      </c>
      <c r="S307" s="77" t="s">
        <v>2372</v>
      </c>
      <c r="T307" s="311" t="s">
        <v>1420</v>
      </c>
      <c r="U307" s="414">
        <v>60188</v>
      </c>
      <c r="V307" s="77" t="s">
        <v>2859</v>
      </c>
      <c r="W307" s="430" t="s">
        <v>2445</v>
      </c>
      <c r="X307" s="414">
        <v>61621</v>
      </c>
      <c r="Y307" s="77" t="s">
        <v>3090</v>
      </c>
      <c r="Z307" s="311" t="s">
        <v>645</v>
      </c>
      <c r="AA307" s="414">
        <v>63054</v>
      </c>
      <c r="AB307" s="77" t="s">
        <v>449</v>
      </c>
      <c r="AC307" s="430" t="s">
        <v>2010</v>
      </c>
      <c r="AD307" s="414">
        <v>64487</v>
      </c>
      <c r="AE307" s="77" t="s">
        <v>919</v>
      </c>
      <c r="AF307" s="430" t="s">
        <v>4704</v>
      </c>
      <c r="AG307" s="414">
        <v>65920</v>
      </c>
      <c r="AH307" s="77" t="s">
        <v>552</v>
      </c>
      <c r="AI307" s="430" t="s">
        <v>3550</v>
      </c>
    </row>
    <row r="308" spans="1:35" x14ac:dyDescent="0.25">
      <c r="A308" s="76">
        <f>IF('Basic Calculator'!$AE$17&lt;&gt;"",IF(VLOOKUP('Basic Calculator'!$AE$17,'Basic Calculator'!$AG$18:$AI$75,3,FALSE)=D308,1,0),0)</f>
        <v>0</v>
      </c>
      <c r="B308" s="405">
        <f>IF('Basic Calculator'!$AE$18&lt;&gt;"",IF('Basic Calculator'!$AE$18=E308,1,0),0)</f>
        <v>0</v>
      </c>
      <c r="C308" s="81">
        <f t="shared" si="4"/>
        <v>0</v>
      </c>
      <c r="D308" s="425" t="s">
        <v>1391</v>
      </c>
      <c r="E308" s="425">
        <v>6</v>
      </c>
      <c r="F308" s="309">
        <v>55917</v>
      </c>
      <c r="G308" s="78" t="s">
        <v>1202</v>
      </c>
      <c r="H308" s="307" t="s">
        <v>2082</v>
      </c>
      <c r="I308" s="414">
        <v>57514</v>
      </c>
      <c r="J308" s="77" t="s">
        <v>990</v>
      </c>
      <c r="K308" s="430" t="s">
        <v>2083</v>
      </c>
      <c r="L308" s="414">
        <v>59112</v>
      </c>
      <c r="M308" s="77" t="s">
        <v>1729</v>
      </c>
      <c r="N308" s="311" t="s">
        <v>1723</v>
      </c>
      <c r="O308" s="414">
        <v>60710</v>
      </c>
      <c r="P308" s="77" t="s">
        <v>831</v>
      </c>
      <c r="Q308" s="430" t="s">
        <v>1487</v>
      </c>
      <c r="R308" s="414">
        <v>62308</v>
      </c>
      <c r="S308" s="77" t="s">
        <v>3098</v>
      </c>
      <c r="T308" s="311" t="s">
        <v>903</v>
      </c>
      <c r="U308" s="414">
        <v>63906</v>
      </c>
      <c r="V308" s="77" t="s">
        <v>594</v>
      </c>
      <c r="W308" s="430" t="s">
        <v>3918</v>
      </c>
      <c r="X308" s="414">
        <v>65503</v>
      </c>
      <c r="Y308" s="77" t="s">
        <v>2635</v>
      </c>
      <c r="Z308" s="311" t="s">
        <v>2693</v>
      </c>
      <c r="AA308" s="414">
        <v>67101</v>
      </c>
      <c r="AB308" s="77" t="s">
        <v>1794</v>
      </c>
      <c r="AC308" s="430" t="s">
        <v>2876</v>
      </c>
      <c r="AD308" s="414">
        <v>68699</v>
      </c>
      <c r="AE308" s="77" t="s">
        <v>4449</v>
      </c>
      <c r="AF308" s="430" t="s">
        <v>3940</v>
      </c>
      <c r="AG308" s="414">
        <v>70297</v>
      </c>
      <c r="AH308" s="77" t="s">
        <v>1080</v>
      </c>
      <c r="AI308" s="430" t="s">
        <v>3319</v>
      </c>
    </row>
    <row r="309" spans="1:35" x14ac:dyDescent="0.25">
      <c r="A309" s="76">
        <f>IF('Basic Calculator'!$AE$17&lt;&gt;"",IF(VLOOKUP('Basic Calculator'!$AE$17,'Basic Calculator'!$AG$18:$AI$75,3,FALSE)=D309,1,0),0)</f>
        <v>0</v>
      </c>
      <c r="B309" s="405">
        <f>IF('Basic Calculator'!$AE$18&lt;&gt;"",IF('Basic Calculator'!$AE$18=E309,1,0),0)</f>
        <v>0</v>
      </c>
      <c r="C309" s="81">
        <f t="shared" si="4"/>
        <v>0</v>
      </c>
      <c r="D309" s="425" t="s">
        <v>1391</v>
      </c>
      <c r="E309" s="425">
        <v>7</v>
      </c>
      <c r="F309" s="309">
        <v>60361</v>
      </c>
      <c r="G309" s="78" t="s">
        <v>1241</v>
      </c>
      <c r="H309" s="307" t="s">
        <v>2735</v>
      </c>
      <c r="I309" s="414">
        <v>62136</v>
      </c>
      <c r="J309" s="77" t="s">
        <v>2464</v>
      </c>
      <c r="K309" s="430" t="s">
        <v>2900</v>
      </c>
      <c r="L309" s="414">
        <v>63912</v>
      </c>
      <c r="M309" s="77" t="s">
        <v>594</v>
      </c>
      <c r="N309" s="311" t="s">
        <v>3918</v>
      </c>
      <c r="O309" s="414">
        <v>65687</v>
      </c>
      <c r="P309" s="77" t="s">
        <v>1868</v>
      </c>
      <c r="Q309" s="430" t="s">
        <v>3037</v>
      </c>
      <c r="R309" s="414">
        <v>67463</v>
      </c>
      <c r="S309" s="77" t="s">
        <v>2214</v>
      </c>
      <c r="T309" s="311" t="s">
        <v>3653</v>
      </c>
      <c r="U309" s="414">
        <v>69238</v>
      </c>
      <c r="V309" s="77" t="s">
        <v>1385</v>
      </c>
      <c r="W309" s="430" t="s">
        <v>2077</v>
      </c>
      <c r="X309" s="414">
        <v>71014</v>
      </c>
      <c r="Y309" s="77" t="s">
        <v>4148</v>
      </c>
      <c r="Z309" s="311" t="s">
        <v>3355</v>
      </c>
      <c r="AA309" s="414">
        <v>72789</v>
      </c>
      <c r="AB309" s="77" t="s">
        <v>287</v>
      </c>
      <c r="AC309" s="430" t="s">
        <v>3520</v>
      </c>
      <c r="AD309" s="414">
        <v>74565</v>
      </c>
      <c r="AE309" s="77" t="s">
        <v>1782</v>
      </c>
      <c r="AF309" s="430" t="s">
        <v>4705</v>
      </c>
      <c r="AG309" s="414">
        <v>76340</v>
      </c>
      <c r="AH309" s="77" t="s">
        <v>2235</v>
      </c>
      <c r="AI309" s="430" t="s">
        <v>4705</v>
      </c>
    </row>
    <row r="310" spans="1:35" x14ac:dyDescent="0.25">
      <c r="A310" s="76">
        <f>IF('Basic Calculator'!$AE$17&lt;&gt;"",IF(VLOOKUP('Basic Calculator'!$AE$17,'Basic Calculator'!$AG$18:$AI$75,3,FALSE)=D310,1,0),0)</f>
        <v>0</v>
      </c>
      <c r="B310" s="405">
        <f>IF('Basic Calculator'!$AE$18&lt;&gt;"",IF('Basic Calculator'!$AE$18=E310,1,0),0)</f>
        <v>0</v>
      </c>
      <c r="C310" s="81">
        <f t="shared" si="4"/>
        <v>0</v>
      </c>
      <c r="D310" s="425" t="s">
        <v>1391</v>
      </c>
      <c r="E310" s="425">
        <v>8</v>
      </c>
      <c r="F310" s="309">
        <v>62913</v>
      </c>
      <c r="G310" s="78" t="s">
        <v>500</v>
      </c>
      <c r="H310" s="307" t="s">
        <v>4232</v>
      </c>
      <c r="I310" s="414">
        <v>64879</v>
      </c>
      <c r="J310" s="77" t="s">
        <v>2222</v>
      </c>
      <c r="K310" s="430" t="s">
        <v>2724</v>
      </c>
      <c r="L310" s="414">
        <v>66845</v>
      </c>
      <c r="M310" s="77" t="s">
        <v>801</v>
      </c>
      <c r="N310" s="311" t="s">
        <v>2991</v>
      </c>
      <c r="O310" s="414">
        <v>68811</v>
      </c>
      <c r="P310" s="77" t="s">
        <v>929</v>
      </c>
      <c r="Q310" s="430" t="s">
        <v>4706</v>
      </c>
      <c r="R310" s="414">
        <v>70776</v>
      </c>
      <c r="S310" s="77" t="s">
        <v>4591</v>
      </c>
      <c r="T310" s="311" t="s">
        <v>4589</v>
      </c>
      <c r="U310" s="414">
        <v>72742</v>
      </c>
      <c r="V310" s="77" t="s">
        <v>446</v>
      </c>
      <c r="W310" s="430" t="s">
        <v>3710</v>
      </c>
      <c r="X310" s="414">
        <v>74708</v>
      </c>
      <c r="Y310" s="77" t="s">
        <v>2095</v>
      </c>
      <c r="Z310" s="311" t="s">
        <v>4705</v>
      </c>
      <c r="AA310" s="414">
        <v>76674</v>
      </c>
      <c r="AB310" s="77" t="s">
        <v>250</v>
      </c>
      <c r="AC310" s="430" t="s">
        <v>4705</v>
      </c>
      <c r="AD310" s="414">
        <v>78640</v>
      </c>
      <c r="AE310" s="77" t="s">
        <v>1019</v>
      </c>
      <c r="AF310" s="430" t="s">
        <v>4705</v>
      </c>
      <c r="AG310" s="414">
        <v>80606</v>
      </c>
      <c r="AH310" s="77" t="s">
        <v>2586</v>
      </c>
      <c r="AI310" s="430" t="s">
        <v>4705</v>
      </c>
    </row>
    <row r="311" spans="1:35" x14ac:dyDescent="0.25">
      <c r="A311" s="76">
        <f>IF('Basic Calculator'!$AE$17&lt;&gt;"",IF(VLOOKUP('Basic Calculator'!$AE$17,'Basic Calculator'!$AG$18:$AI$75,3,FALSE)=D311,1,0),0)</f>
        <v>0</v>
      </c>
      <c r="B311" s="405">
        <f>IF('Basic Calculator'!$AE$18&lt;&gt;"",IF('Basic Calculator'!$AE$18=E311,1,0),0)</f>
        <v>0</v>
      </c>
      <c r="C311" s="81">
        <f t="shared" si="4"/>
        <v>0</v>
      </c>
      <c r="D311" s="425" t="s">
        <v>1391</v>
      </c>
      <c r="E311" s="425">
        <v>9</v>
      </c>
      <c r="F311" s="309">
        <v>67317</v>
      </c>
      <c r="G311" s="78" t="s">
        <v>2196</v>
      </c>
      <c r="H311" s="307" t="s">
        <v>3379</v>
      </c>
      <c r="I311" s="414">
        <v>69488</v>
      </c>
      <c r="J311" s="77" t="s">
        <v>444</v>
      </c>
      <c r="K311" s="430" t="s">
        <v>4076</v>
      </c>
      <c r="L311" s="414">
        <v>71660</v>
      </c>
      <c r="M311" s="77" t="s">
        <v>1331</v>
      </c>
      <c r="N311" s="311" t="s">
        <v>2650</v>
      </c>
      <c r="O311" s="414">
        <v>73831</v>
      </c>
      <c r="P311" s="77" t="s">
        <v>2576</v>
      </c>
      <c r="Q311" s="430" t="s">
        <v>3252</v>
      </c>
      <c r="R311" s="414">
        <v>76003</v>
      </c>
      <c r="S311" s="77" t="s">
        <v>3181</v>
      </c>
      <c r="T311" s="311" t="s">
        <v>4705</v>
      </c>
      <c r="U311" s="414">
        <v>78174</v>
      </c>
      <c r="V311" s="77" t="s">
        <v>3305</v>
      </c>
      <c r="W311" s="430" t="s">
        <v>4705</v>
      </c>
      <c r="X311" s="414">
        <v>80345</v>
      </c>
      <c r="Y311" s="77" t="s">
        <v>2241</v>
      </c>
      <c r="Z311" s="311" t="s">
        <v>4705</v>
      </c>
      <c r="AA311" s="414">
        <v>82517</v>
      </c>
      <c r="AB311" s="77" t="s">
        <v>699</v>
      </c>
      <c r="AC311" s="430" t="s">
        <v>4705</v>
      </c>
      <c r="AD311" s="414">
        <v>84688</v>
      </c>
      <c r="AE311" s="77" t="s">
        <v>1974</v>
      </c>
      <c r="AF311" s="430" t="s">
        <v>4705</v>
      </c>
      <c r="AG311" s="414">
        <v>86860</v>
      </c>
      <c r="AH311" s="77" t="s">
        <v>4707</v>
      </c>
      <c r="AI311" s="430" t="s">
        <v>4705</v>
      </c>
    </row>
    <row r="312" spans="1:35" x14ac:dyDescent="0.25">
      <c r="A312" s="76">
        <f>IF('Basic Calculator'!$AE$17&lt;&gt;"",IF(VLOOKUP('Basic Calculator'!$AE$17,'Basic Calculator'!$AG$18:$AI$75,3,FALSE)=D312,1,0),0)</f>
        <v>0</v>
      </c>
      <c r="B312" s="405">
        <f>IF('Basic Calculator'!$AE$18&lt;&gt;"",IF('Basic Calculator'!$AE$18=E312,1,0),0)</f>
        <v>0</v>
      </c>
      <c r="C312" s="81">
        <f t="shared" si="4"/>
        <v>0</v>
      </c>
      <c r="D312" s="425" t="s">
        <v>1391</v>
      </c>
      <c r="E312" s="425">
        <v>10</v>
      </c>
      <c r="F312" s="309">
        <v>74131</v>
      </c>
      <c r="G312" s="78" t="s">
        <v>1155</v>
      </c>
      <c r="H312" s="307" t="s">
        <v>4705</v>
      </c>
      <c r="I312" s="414">
        <v>76522</v>
      </c>
      <c r="J312" s="77" t="s">
        <v>1991</v>
      </c>
      <c r="K312" s="430" t="s">
        <v>4705</v>
      </c>
      <c r="L312" s="414">
        <v>78913</v>
      </c>
      <c r="M312" s="77" t="s">
        <v>4708</v>
      </c>
      <c r="N312" s="311" t="s">
        <v>4705</v>
      </c>
      <c r="O312" s="414">
        <v>81304</v>
      </c>
      <c r="P312" s="77" t="s">
        <v>771</v>
      </c>
      <c r="Q312" s="430" t="s">
        <v>4705</v>
      </c>
      <c r="R312" s="414">
        <v>83695</v>
      </c>
      <c r="S312" s="77" t="s">
        <v>2857</v>
      </c>
      <c r="T312" s="311" t="s">
        <v>4705</v>
      </c>
      <c r="U312" s="414">
        <v>86086</v>
      </c>
      <c r="V312" s="77" t="s">
        <v>2070</v>
      </c>
      <c r="W312" s="430" t="s">
        <v>4705</v>
      </c>
      <c r="X312" s="414">
        <v>88477</v>
      </c>
      <c r="Y312" s="77" t="s">
        <v>703</v>
      </c>
      <c r="Z312" s="311" t="s">
        <v>4705</v>
      </c>
      <c r="AA312" s="414">
        <v>90868</v>
      </c>
      <c r="AB312" s="77" t="s">
        <v>4709</v>
      </c>
      <c r="AC312" s="430" t="s">
        <v>4705</v>
      </c>
      <c r="AD312" s="414">
        <v>93259</v>
      </c>
      <c r="AE312" s="77" t="s">
        <v>3441</v>
      </c>
      <c r="AF312" s="430" t="s">
        <v>4705</v>
      </c>
      <c r="AG312" s="414">
        <v>95650</v>
      </c>
      <c r="AH312" s="77" t="s">
        <v>2719</v>
      </c>
      <c r="AI312" s="430" t="s">
        <v>4705</v>
      </c>
    </row>
    <row r="313" spans="1:35" x14ac:dyDescent="0.25">
      <c r="A313" s="76">
        <f>IF('Basic Calculator'!$AE$17&lt;&gt;"",IF(VLOOKUP('Basic Calculator'!$AE$17,'Basic Calculator'!$AG$18:$AI$75,3,FALSE)=D313,1,0),0)</f>
        <v>0</v>
      </c>
      <c r="B313" s="405">
        <f>IF('Basic Calculator'!$AE$18&lt;&gt;"",IF('Basic Calculator'!$AE$18=E313,1,0),0)</f>
        <v>0</v>
      </c>
      <c r="C313" s="81">
        <f t="shared" si="4"/>
        <v>0</v>
      </c>
      <c r="D313" s="425" t="s">
        <v>1391</v>
      </c>
      <c r="E313" s="425">
        <v>11</v>
      </c>
      <c r="F313" s="309">
        <v>78820</v>
      </c>
      <c r="G313" s="78" t="s">
        <v>580</v>
      </c>
      <c r="H313" s="307" t="s">
        <v>4705</v>
      </c>
      <c r="I313" s="414">
        <v>81447</v>
      </c>
      <c r="J313" s="77" t="s">
        <v>2856</v>
      </c>
      <c r="K313" s="430" t="s">
        <v>4705</v>
      </c>
      <c r="L313" s="414">
        <v>84074</v>
      </c>
      <c r="M313" s="77" t="s">
        <v>1720</v>
      </c>
      <c r="N313" s="311" t="s">
        <v>4705</v>
      </c>
      <c r="O313" s="414">
        <v>86701</v>
      </c>
      <c r="P313" s="77" t="s">
        <v>3074</v>
      </c>
      <c r="Q313" s="430" t="s">
        <v>4705</v>
      </c>
      <c r="R313" s="414">
        <v>89328</v>
      </c>
      <c r="S313" s="77" t="s">
        <v>1976</v>
      </c>
      <c r="T313" s="311" t="s">
        <v>4705</v>
      </c>
      <c r="U313" s="414">
        <v>91955</v>
      </c>
      <c r="V313" s="77" t="s">
        <v>2860</v>
      </c>
      <c r="W313" s="430" t="s">
        <v>4705</v>
      </c>
      <c r="X313" s="414">
        <v>94582</v>
      </c>
      <c r="Y313" s="77" t="s">
        <v>2010</v>
      </c>
      <c r="Z313" s="311" t="s">
        <v>4705</v>
      </c>
      <c r="AA313" s="414">
        <v>97209</v>
      </c>
      <c r="AB313" s="77" t="s">
        <v>3530</v>
      </c>
      <c r="AC313" s="430" t="s">
        <v>4705</v>
      </c>
      <c r="AD313" s="414">
        <v>99836</v>
      </c>
      <c r="AE313" s="77" t="s">
        <v>2922</v>
      </c>
      <c r="AF313" s="430" t="s">
        <v>4705</v>
      </c>
      <c r="AG313" s="414">
        <v>102463</v>
      </c>
      <c r="AH313" s="77" t="s">
        <v>3953</v>
      </c>
      <c r="AI313" s="430" t="s">
        <v>4705</v>
      </c>
    </row>
    <row r="314" spans="1:35" x14ac:dyDescent="0.25">
      <c r="A314" s="76">
        <f>IF('Basic Calculator'!$AE$17&lt;&gt;"",IF(VLOOKUP('Basic Calculator'!$AE$17,'Basic Calculator'!$AG$18:$AI$75,3,FALSE)=D314,1,0),0)</f>
        <v>0</v>
      </c>
      <c r="B314" s="405">
        <f>IF('Basic Calculator'!$AE$18&lt;&gt;"",IF('Basic Calculator'!$AE$18=E314,1,0),0)</f>
        <v>0</v>
      </c>
      <c r="C314" s="81">
        <f t="shared" si="4"/>
        <v>0</v>
      </c>
      <c r="D314" s="425" t="s">
        <v>1391</v>
      </c>
      <c r="E314" s="425">
        <v>12</v>
      </c>
      <c r="F314" s="309">
        <v>94473</v>
      </c>
      <c r="G314" s="78" t="s">
        <v>4083</v>
      </c>
      <c r="H314" s="307" t="s">
        <v>4705</v>
      </c>
      <c r="I314" s="414">
        <v>97622</v>
      </c>
      <c r="J314" s="77" t="s">
        <v>3805</v>
      </c>
      <c r="K314" s="430" t="s">
        <v>4705</v>
      </c>
      <c r="L314" s="414">
        <v>100770</v>
      </c>
      <c r="M314" s="77" t="s">
        <v>4710</v>
      </c>
      <c r="N314" s="311" t="s">
        <v>4705</v>
      </c>
      <c r="O314" s="414">
        <v>103919</v>
      </c>
      <c r="P314" s="77" t="s">
        <v>3898</v>
      </c>
      <c r="Q314" s="430" t="s">
        <v>4705</v>
      </c>
      <c r="R314" s="414">
        <v>107068</v>
      </c>
      <c r="S314" s="77" t="s">
        <v>4711</v>
      </c>
      <c r="T314" s="311" t="s">
        <v>4705</v>
      </c>
      <c r="U314" s="414">
        <v>110216</v>
      </c>
      <c r="V314" s="77" t="s">
        <v>4712</v>
      </c>
      <c r="W314" s="430" t="s">
        <v>4705</v>
      </c>
      <c r="X314" s="414">
        <v>113365</v>
      </c>
      <c r="Y314" s="77" t="s">
        <v>2687</v>
      </c>
      <c r="Z314" s="311" t="s">
        <v>2687</v>
      </c>
      <c r="AA314" s="414">
        <v>116514</v>
      </c>
      <c r="AB314" s="77" t="s">
        <v>4713</v>
      </c>
      <c r="AC314" s="430" t="s">
        <v>4713</v>
      </c>
      <c r="AD314" s="414">
        <v>119662</v>
      </c>
      <c r="AE314" s="77" t="s">
        <v>4714</v>
      </c>
      <c r="AF314" s="430" t="s">
        <v>4714</v>
      </c>
      <c r="AG314" s="414">
        <v>122811</v>
      </c>
      <c r="AH314" s="77" t="s">
        <v>4715</v>
      </c>
      <c r="AI314" s="430" t="s">
        <v>4715</v>
      </c>
    </row>
    <row r="315" spans="1:35" x14ac:dyDescent="0.25">
      <c r="A315" s="76">
        <f>IF('Basic Calculator'!$AE$17&lt;&gt;"",IF(VLOOKUP('Basic Calculator'!$AE$17,'Basic Calculator'!$AG$18:$AI$75,3,FALSE)=D315,1,0),0)</f>
        <v>0</v>
      </c>
      <c r="B315" s="405">
        <f>IF('Basic Calculator'!$AE$18&lt;&gt;"",IF('Basic Calculator'!$AE$18=E315,1,0),0)</f>
        <v>0</v>
      </c>
      <c r="C315" s="81">
        <f t="shared" si="4"/>
        <v>0</v>
      </c>
      <c r="D315" s="425" t="s">
        <v>1391</v>
      </c>
      <c r="E315" s="425">
        <v>13</v>
      </c>
      <c r="F315" s="309">
        <v>112341</v>
      </c>
      <c r="G315" s="78" t="s">
        <v>4309</v>
      </c>
      <c r="H315" s="307" t="s">
        <v>4309</v>
      </c>
      <c r="I315" s="414">
        <v>116086</v>
      </c>
      <c r="J315" s="77" t="s">
        <v>4716</v>
      </c>
      <c r="K315" s="430" t="s">
        <v>4716</v>
      </c>
      <c r="L315" s="414">
        <v>119831</v>
      </c>
      <c r="M315" s="77" t="s">
        <v>4717</v>
      </c>
      <c r="N315" s="311" t="s">
        <v>4717</v>
      </c>
      <c r="O315" s="414">
        <v>123576</v>
      </c>
      <c r="P315" s="77" t="s">
        <v>4718</v>
      </c>
      <c r="Q315" s="430" t="s">
        <v>4718</v>
      </c>
      <c r="R315" s="414">
        <v>127321</v>
      </c>
      <c r="S315" s="77" t="s">
        <v>4719</v>
      </c>
      <c r="T315" s="311" t="s">
        <v>4719</v>
      </c>
      <c r="U315" s="414">
        <v>131066</v>
      </c>
      <c r="V315" s="77" t="s">
        <v>4720</v>
      </c>
      <c r="W315" s="430" t="s">
        <v>4720</v>
      </c>
      <c r="X315" s="414">
        <v>134811</v>
      </c>
      <c r="Y315" s="77" t="s">
        <v>4721</v>
      </c>
      <c r="Z315" s="311" t="s">
        <v>4721</v>
      </c>
      <c r="AA315" s="414">
        <v>138557</v>
      </c>
      <c r="AB315" s="77" t="s">
        <v>4722</v>
      </c>
      <c r="AC315" s="430" t="s">
        <v>4722</v>
      </c>
      <c r="AD315" s="414">
        <v>142302</v>
      </c>
      <c r="AE315" s="77" t="s">
        <v>4723</v>
      </c>
      <c r="AF315" s="430" t="s">
        <v>4723</v>
      </c>
      <c r="AG315" s="414">
        <v>146047</v>
      </c>
      <c r="AH315" s="77" t="s">
        <v>4724</v>
      </c>
      <c r="AI315" s="430" t="s">
        <v>4724</v>
      </c>
    </row>
    <row r="316" spans="1:35" x14ac:dyDescent="0.25">
      <c r="A316" s="76">
        <f>IF('Basic Calculator'!$AE$17&lt;&gt;"",IF(VLOOKUP('Basic Calculator'!$AE$17,'Basic Calculator'!$AG$18:$AI$75,3,FALSE)=D316,1,0),0)</f>
        <v>0</v>
      </c>
      <c r="B316" s="405">
        <f>IF('Basic Calculator'!$AE$18&lt;&gt;"",IF('Basic Calculator'!$AE$18=E316,1,0),0)</f>
        <v>0</v>
      </c>
      <c r="C316" s="81">
        <f t="shared" si="4"/>
        <v>0</v>
      </c>
      <c r="D316" s="425" t="s">
        <v>1391</v>
      </c>
      <c r="E316" s="425">
        <v>14</v>
      </c>
      <c r="F316" s="309">
        <v>132753</v>
      </c>
      <c r="G316" s="78" t="s">
        <v>4315</v>
      </c>
      <c r="H316" s="307" t="s">
        <v>4315</v>
      </c>
      <c r="I316" s="414">
        <v>137178</v>
      </c>
      <c r="J316" s="77" t="s">
        <v>4725</v>
      </c>
      <c r="K316" s="430" t="s">
        <v>4725</v>
      </c>
      <c r="L316" s="414">
        <v>141604</v>
      </c>
      <c r="M316" s="77" t="s">
        <v>4726</v>
      </c>
      <c r="N316" s="311" t="s">
        <v>4726</v>
      </c>
      <c r="O316" s="414">
        <v>146029</v>
      </c>
      <c r="P316" s="77" t="s">
        <v>3077</v>
      </c>
      <c r="Q316" s="430" t="s">
        <v>3077</v>
      </c>
      <c r="R316" s="414">
        <v>150454</v>
      </c>
      <c r="S316" s="77" t="s">
        <v>4727</v>
      </c>
      <c r="T316" s="311" t="s">
        <v>4727</v>
      </c>
      <c r="U316" s="414">
        <v>154880</v>
      </c>
      <c r="V316" s="77" t="s">
        <v>4728</v>
      </c>
      <c r="W316" s="430" t="s">
        <v>4728</v>
      </c>
      <c r="X316" s="414">
        <v>159305</v>
      </c>
      <c r="Y316" s="77" t="s">
        <v>4729</v>
      </c>
      <c r="Z316" s="311" t="s">
        <v>4729</v>
      </c>
      <c r="AA316" s="414">
        <v>163730</v>
      </c>
      <c r="AB316" s="77" t="s">
        <v>4730</v>
      </c>
      <c r="AC316" s="430" t="s">
        <v>4730</v>
      </c>
      <c r="AD316" s="414">
        <v>168156</v>
      </c>
      <c r="AE316" s="77" t="s">
        <v>4731</v>
      </c>
      <c r="AF316" s="430" t="s">
        <v>4731</v>
      </c>
      <c r="AG316" s="414">
        <v>172581</v>
      </c>
      <c r="AH316" s="77" t="s">
        <v>3200</v>
      </c>
      <c r="AI316" s="430" t="s">
        <v>3200</v>
      </c>
    </row>
    <row r="317" spans="1:35" ht="15.75" thickBot="1" x14ac:dyDescent="0.3">
      <c r="A317" s="419">
        <f>IF('Basic Calculator'!$AE$17&lt;&gt;"",IF(VLOOKUP('Basic Calculator'!$AE$17,'Basic Calculator'!$AG$18:$AI$75,3,FALSE)=D317,1,0),0)</f>
        <v>0</v>
      </c>
      <c r="B317" s="420">
        <f>IF('Basic Calculator'!$AE$18&lt;&gt;"",IF('Basic Calculator'!$AE$18=E317,1,0),0)</f>
        <v>0</v>
      </c>
      <c r="C317" s="422">
        <f t="shared" si="4"/>
        <v>0</v>
      </c>
      <c r="D317" s="426" t="s">
        <v>1391</v>
      </c>
      <c r="E317" s="426">
        <v>15</v>
      </c>
      <c r="F317" s="423">
        <v>156151</v>
      </c>
      <c r="G317" s="416" t="s">
        <v>4322</v>
      </c>
      <c r="H317" s="428" t="s">
        <v>4322</v>
      </c>
      <c r="I317" s="415">
        <v>161356</v>
      </c>
      <c r="J317" s="431" t="s">
        <v>4732</v>
      </c>
      <c r="K317" s="432" t="s">
        <v>4732</v>
      </c>
      <c r="L317" s="415">
        <v>166560</v>
      </c>
      <c r="M317" s="431" t="s">
        <v>4733</v>
      </c>
      <c r="N317" s="433" t="s">
        <v>4733</v>
      </c>
      <c r="O317" s="415">
        <v>171765</v>
      </c>
      <c r="P317" s="431" t="s">
        <v>4734</v>
      </c>
      <c r="Q317" s="432" t="s">
        <v>4734</v>
      </c>
      <c r="R317" s="415">
        <v>176970</v>
      </c>
      <c r="S317" s="431" t="s">
        <v>4735</v>
      </c>
      <c r="T317" s="433" t="s">
        <v>4735</v>
      </c>
      <c r="U317" s="415">
        <v>182174</v>
      </c>
      <c r="V317" s="431" t="s">
        <v>4736</v>
      </c>
      <c r="W317" s="432" t="s">
        <v>4736</v>
      </c>
      <c r="X317" s="415">
        <v>187379</v>
      </c>
      <c r="Y317" s="431" t="s">
        <v>4737</v>
      </c>
      <c r="Z317" s="433" t="s">
        <v>4737</v>
      </c>
      <c r="AA317" s="415">
        <v>191900</v>
      </c>
      <c r="AB317" s="431" t="s">
        <v>4104</v>
      </c>
      <c r="AC317" s="432" t="s">
        <v>4104</v>
      </c>
      <c r="AD317" s="415">
        <v>191900</v>
      </c>
      <c r="AE317" s="431" t="s">
        <v>4104</v>
      </c>
      <c r="AF317" s="432" t="s">
        <v>4104</v>
      </c>
      <c r="AG317" s="415">
        <v>191900</v>
      </c>
      <c r="AH317" s="431" t="s">
        <v>4104</v>
      </c>
      <c r="AI317" s="432" t="s">
        <v>4104</v>
      </c>
    </row>
    <row r="318" spans="1:35" x14ac:dyDescent="0.25">
      <c r="A318" s="82">
        <f>IF('Basic Calculator'!$AE$17&lt;&gt;"",IF(VLOOKUP('Basic Calculator'!$AE$17,'Basic Calculator'!$AG$18:$AI$75,3,FALSE)=D318,1,0),0)</f>
        <v>0</v>
      </c>
      <c r="B318" s="407">
        <f>IF('Basic Calculator'!$AE$18&lt;&gt;"",IF('Basic Calculator'!$AE$18=E318,1,0),0)</f>
        <v>0</v>
      </c>
      <c r="C318" s="83">
        <f t="shared" si="4"/>
        <v>0</v>
      </c>
      <c r="D318" s="434" t="s">
        <v>2947</v>
      </c>
      <c r="E318" s="434">
        <v>1</v>
      </c>
      <c r="F318" s="308">
        <v>25873</v>
      </c>
      <c r="G318" s="84" t="s">
        <v>4738</v>
      </c>
      <c r="H318" s="400" t="s">
        <v>4739</v>
      </c>
      <c r="I318" s="413">
        <v>26742</v>
      </c>
      <c r="J318" s="85" t="s">
        <v>4740</v>
      </c>
      <c r="K318" s="429" t="s">
        <v>4381</v>
      </c>
      <c r="L318" s="413">
        <v>27601</v>
      </c>
      <c r="M318" s="85" t="s">
        <v>4741</v>
      </c>
      <c r="N318" s="310" t="s">
        <v>1002</v>
      </c>
      <c r="O318" s="413">
        <v>28459</v>
      </c>
      <c r="P318" s="85" t="s">
        <v>1756</v>
      </c>
      <c r="Q318" s="429" t="s">
        <v>1757</v>
      </c>
      <c r="R318" s="413">
        <v>29316</v>
      </c>
      <c r="S318" s="85" t="s">
        <v>2016</v>
      </c>
      <c r="T318" s="310" t="s">
        <v>920</v>
      </c>
      <c r="U318" s="413">
        <v>29819</v>
      </c>
      <c r="V318" s="85" t="s">
        <v>4529</v>
      </c>
      <c r="W318" s="429" t="s">
        <v>926</v>
      </c>
      <c r="X318" s="413">
        <v>30671</v>
      </c>
      <c r="Y318" s="85" t="s">
        <v>2237</v>
      </c>
      <c r="Z318" s="310" t="s">
        <v>672</v>
      </c>
      <c r="AA318" s="413">
        <v>31529</v>
      </c>
      <c r="AB318" s="85" t="s">
        <v>2467</v>
      </c>
      <c r="AC318" s="429" t="s">
        <v>238</v>
      </c>
      <c r="AD318" s="413">
        <v>31563</v>
      </c>
      <c r="AE318" s="85" t="s">
        <v>1258</v>
      </c>
      <c r="AF318" s="429" t="s">
        <v>674</v>
      </c>
      <c r="AG318" s="413">
        <v>32364</v>
      </c>
      <c r="AH318" s="85" t="s">
        <v>2439</v>
      </c>
      <c r="AI318" s="429" t="s">
        <v>1093</v>
      </c>
    </row>
    <row r="319" spans="1:35" x14ac:dyDescent="0.25">
      <c r="A319" s="76">
        <f>IF('Basic Calculator'!$AE$17&lt;&gt;"",IF(VLOOKUP('Basic Calculator'!$AE$17,'Basic Calculator'!$AG$18:$AI$75,3,FALSE)=D319,1,0),0)</f>
        <v>0</v>
      </c>
      <c r="B319" s="405">
        <f>IF('Basic Calculator'!$AE$18&lt;&gt;"",IF('Basic Calculator'!$AE$18=E319,1,0),0)</f>
        <v>0</v>
      </c>
      <c r="C319" s="81">
        <f t="shared" si="4"/>
        <v>0</v>
      </c>
      <c r="D319" s="425" t="s">
        <v>2947</v>
      </c>
      <c r="E319" s="425">
        <v>2</v>
      </c>
      <c r="F319" s="309">
        <v>29093</v>
      </c>
      <c r="G319" s="78" t="s">
        <v>2274</v>
      </c>
      <c r="H319" s="307" t="s">
        <v>667</v>
      </c>
      <c r="I319" s="414">
        <v>29785</v>
      </c>
      <c r="J319" s="77" t="s">
        <v>2205</v>
      </c>
      <c r="K319" s="430" t="s">
        <v>1819</v>
      </c>
      <c r="L319" s="414">
        <v>30749</v>
      </c>
      <c r="M319" s="77" t="s">
        <v>3648</v>
      </c>
      <c r="N319" s="311" t="s">
        <v>1688</v>
      </c>
      <c r="O319" s="414">
        <v>31563</v>
      </c>
      <c r="P319" s="77" t="s">
        <v>1258</v>
      </c>
      <c r="Q319" s="430" t="s">
        <v>674</v>
      </c>
      <c r="R319" s="414">
        <v>31920</v>
      </c>
      <c r="S319" s="77" t="s">
        <v>3958</v>
      </c>
      <c r="T319" s="311" t="s">
        <v>1318</v>
      </c>
      <c r="U319" s="414">
        <v>32859</v>
      </c>
      <c r="V319" s="77" t="s">
        <v>2666</v>
      </c>
      <c r="W319" s="430" t="s">
        <v>768</v>
      </c>
      <c r="X319" s="414">
        <v>33798</v>
      </c>
      <c r="Y319" s="77" t="s">
        <v>191</v>
      </c>
      <c r="Z319" s="311" t="s">
        <v>192</v>
      </c>
      <c r="AA319" s="414">
        <v>34737</v>
      </c>
      <c r="AB319" s="77" t="s">
        <v>4621</v>
      </c>
      <c r="AC319" s="430" t="s">
        <v>193</v>
      </c>
      <c r="AD319" s="414">
        <v>35676</v>
      </c>
      <c r="AE319" s="77" t="s">
        <v>2667</v>
      </c>
      <c r="AF319" s="430" t="s">
        <v>194</v>
      </c>
      <c r="AG319" s="414">
        <v>36615</v>
      </c>
      <c r="AH319" s="77" t="s">
        <v>195</v>
      </c>
      <c r="AI319" s="430" t="s">
        <v>196</v>
      </c>
    </row>
    <row r="320" spans="1:35" x14ac:dyDescent="0.25">
      <c r="A320" s="76">
        <f>IF('Basic Calculator'!$AE$17&lt;&gt;"",IF(VLOOKUP('Basic Calculator'!$AE$17,'Basic Calculator'!$AG$18:$AI$75,3,FALSE)=D320,1,0),0)</f>
        <v>0</v>
      </c>
      <c r="B320" s="405">
        <f>IF('Basic Calculator'!$AE$18&lt;&gt;"",IF('Basic Calculator'!$AE$18=E320,1,0),0)</f>
        <v>0</v>
      </c>
      <c r="C320" s="81">
        <f t="shared" si="4"/>
        <v>0</v>
      </c>
      <c r="D320" s="425" t="s">
        <v>2947</v>
      </c>
      <c r="E320" s="425">
        <v>3</v>
      </c>
      <c r="F320" s="309">
        <v>38092</v>
      </c>
      <c r="G320" s="78" t="s">
        <v>4742</v>
      </c>
      <c r="H320" s="307" t="s">
        <v>492</v>
      </c>
      <c r="I320" s="414">
        <v>39150</v>
      </c>
      <c r="J320" s="77" t="s">
        <v>4743</v>
      </c>
      <c r="K320" s="430" t="s">
        <v>582</v>
      </c>
      <c r="L320" s="414">
        <v>40208</v>
      </c>
      <c r="M320" s="77" t="s">
        <v>4744</v>
      </c>
      <c r="N320" s="311" t="s">
        <v>1105</v>
      </c>
      <c r="O320" s="414">
        <v>41266</v>
      </c>
      <c r="P320" s="77" t="s">
        <v>1312</v>
      </c>
      <c r="Q320" s="430" t="s">
        <v>1694</v>
      </c>
      <c r="R320" s="414">
        <v>42324</v>
      </c>
      <c r="S320" s="77" t="s">
        <v>1490</v>
      </c>
      <c r="T320" s="311" t="s">
        <v>2355</v>
      </c>
      <c r="U320" s="414">
        <v>43382</v>
      </c>
      <c r="V320" s="77" t="s">
        <v>322</v>
      </c>
      <c r="W320" s="430" t="s">
        <v>323</v>
      </c>
      <c r="X320" s="414">
        <v>44439</v>
      </c>
      <c r="Y320" s="77" t="s">
        <v>452</v>
      </c>
      <c r="Z320" s="311" t="s">
        <v>453</v>
      </c>
      <c r="AA320" s="414">
        <v>45497</v>
      </c>
      <c r="AB320" s="77" t="s">
        <v>1522</v>
      </c>
      <c r="AC320" s="430" t="s">
        <v>1807</v>
      </c>
      <c r="AD320" s="414">
        <v>46555</v>
      </c>
      <c r="AE320" s="77" t="s">
        <v>524</v>
      </c>
      <c r="AF320" s="430" t="s">
        <v>1616</v>
      </c>
      <c r="AG320" s="414">
        <v>47613</v>
      </c>
      <c r="AH320" s="77" t="s">
        <v>2023</v>
      </c>
      <c r="AI320" s="430" t="s">
        <v>1240</v>
      </c>
    </row>
    <row r="321" spans="1:35" x14ac:dyDescent="0.25">
      <c r="A321" s="76">
        <f>IF('Basic Calculator'!$AE$17&lt;&gt;"",IF(VLOOKUP('Basic Calculator'!$AE$17,'Basic Calculator'!$AG$18:$AI$75,3,FALSE)=D321,1,0),0)</f>
        <v>0</v>
      </c>
      <c r="B321" s="405">
        <f>IF('Basic Calculator'!$AE$18&lt;&gt;"",IF('Basic Calculator'!$AE$18=E321,1,0),0)</f>
        <v>0</v>
      </c>
      <c r="C321" s="81">
        <f t="shared" si="4"/>
        <v>0</v>
      </c>
      <c r="D321" s="425" t="s">
        <v>2947</v>
      </c>
      <c r="E321" s="425">
        <v>4</v>
      </c>
      <c r="F321" s="309">
        <v>42758</v>
      </c>
      <c r="G321" s="78" t="s">
        <v>1453</v>
      </c>
      <c r="H321" s="307" t="s">
        <v>1565</v>
      </c>
      <c r="I321" s="414">
        <v>43945</v>
      </c>
      <c r="J321" s="77" t="s">
        <v>551</v>
      </c>
      <c r="K321" s="430" t="s">
        <v>552</v>
      </c>
      <c r="L321" s="414">
        <v>45133</v>
      </c>
      <c r="M321" s="77" t="s">
        <v>1642</v>
      </c>
      <c r="N321" s="311" t="s">
        <v>1643</v>
      </c>
      <c r="O321" s="414">
        <v>46320</v>
      </c>
      <c r="P321" s="77" t="s">
        <v>2703</v>
      </c>
      <c r="Q321" s="430" t="s">
        <v>1759</v>
      </c>
      <c r="R321" s="414">
        <v>47507</v>
      </c>
      <c r="S321" s="77" t="s">
        <v>189</v>
      </c>
      <c r="T321" s="311" t="s">
        <v>2609</v>
      </c>
      <c r="U321" s="414">
        <v>48695</v>
      </c>
      <c r="V321" s="77" t="s">
        <v>1014</v>
      </c>
      <c r="W321" s="430" t="s">
        <v>1015</v>
      </c>
      <c r="X321" s="414">
        <v>49882</v>
      </c>
      <c r="Y321" s="77" t="s">
        <v>938</v>
      </c>
      <c r="Z321" s="311" t="s">
        <v>939</v>
      </c>
      <c r="AA321" s="414">
        <v>51070</v>
      </c>
      <c r="AB321" s="77" t="s">
        <v>1561</v>
      </c>
      <c r="AC321" s="430" t="s">
        <v>3518</v>
      </c>
      <c r="AD321" s="414">
        <v>52257</v>
      </c>
      <c r="AE321" s="77" t="s">
        <v>1370</v>
      </c>
      <c r="AF321" s="430" t="s">
        <v>1371</v>
      </c>
      <c r="AG321" s="414">
        <v>53444</v>
      </c>
      <c r="AH321" s="77" t="s">
        <v>357</v>
      </c>
      <c r="AI321" s="430" t="s">
        <v>358</v>
      </c>
    </row>
    <row r="322" spans="1:35" x14ac:dyDescent="0.25">
      <c r="A322" s="76">
        <f>IF('Basic Calculator'!$AE$17&lt;&gt;"",IF(VLOOKUP('Basic Calculator'!$AE$17,'Basic Calculator'!$AG$18:$AI$75,3,FALSE)=D322,1,0),0)</f>
        <v>0</v>
      </c>
      <c r="B322" s="405">
        <f>IF('Basic Calculator'!$AE$18&lt;&gt;"",IF('Basic Calculator'!$AE$18=E322,1,0),0)</f>
        <v>0</v>
      </c>
      <c r="C322" s="81">
        <f t="shared" si="4"/>
        <v>0</v>
      </c>
      <c r="D322" s="425" t="s">
        <v>2947</v>
      </c>
      <c r="E322" s="425">
        <v>5</v>
      </c>
      <c r="F322" s="309">
        <v>49168</v>
      </c>
      <c r="G322" s="78" t="s">
        <v>3191</v>
      </c>
      <c r="H322" s="307" t="s">
        <v>799</v>
      </c>
      <c r="I322" s="414">
        <v>50496</v>
      </c>
      <c r="J322" s="77" t="s">
        <v>344</v>
      </c>
      <c r="K322" s="430" t="s">
        <v>4152</v>
      </c>
      <c r="L322" s="414">
        <v>51825</v>
      </c>
      <c r="M322" s="77" t="s">
        <v>549</v>
      </c>
      <c r="N322" s="311" t="s">
        <v>550</v>
      </c>
      <c r="O322" s="414">
        <v>53154</v>
      </c>
      <c r="P322" s="77" t="s">
        <v>1534</v>
      </c>
      <c r="Q322" s="430" t="s">
        <v>1306</v>
      </c>
      <c r="R322" s="414">
        <v>54482</v>
      </c>
      <c r="S322" s="77" t="s">
        <v>4110</v>
      </c>
      <c r="T322" s="311" t="s">
        <v>1503</v>
      </c>
      <c r="U322" s="414">
        <v>55811</v>
      </c>
      <c r="V322" s="77" t="s">
        <v>636</v>
      </c>
      <c r="W322" s="430" t="s">
        <v>625</v>
      </c>
      <c r="X322" s="414">
        <v>57140</v>
      </c>
      <c r="Y322" s="77" t="s">
        <v>492</v>
      </c>
      <c r="Z322" s="311" t="s">
        <v>1727</v>
      </c>
      <c r="AA322" s="414">
        <v>58468</v>
      </c>
      <c r="AB322" s="77" t="s">
        <v>206</v>
      </c>
      <c r="AC322" s="430" t="s">
        <v>1128</v>
      </c>
      <c r="AD322" s="414">
        <v>59797</v>
      </c>
      <c r="AE322" s="77" t="s">
        <v>436</v>
      </c>
      <c r="AF322" s="430" t="s">
        <v>1813</v>
      </c>
      <c r="AG322" s="414">
        <v>61125</v>
      </c>
      <c r="AH322" s="77" t="s">
        <v>499</v>
      </c>
      <c r="AI322" s="430" t="s">
        <v>876</v>
      </c>
    </row>
    <row r="323" spans="1:35" x14ac:dyDescent="0.25">
      <c r="A323" s="76">
        <f>IF('Basic Calculator'!$AE$17&lt;&gt;"",IF(VLOOKUP('Basic Calculator'!$AE$17,'Basic Calculator'!$AG$18:$AI$75,3,FALSE)=D323,1,0),0)</f>
        <v>0</v>
      </c>
      <c r="B323" s="405">
        <f>IF('Basic Calculator'!$AE$18&lt;&gt;"",IF('Basic Calculator'!$AE$18=E323,1,0),0)</f>
        <v>0</v>
      </c>
      <c r="C323" s="81">
        <f t="shared" si="4"/>
        <v>0</v>
      </c>
      <c r="D323" s="425" t="s">
        <v>2947</v>
      </c>
      <c r="E323" s="425">
        <v>6</v>
      </c>
      <c r="F323" s="309">
        <v>51850</v>
      </c>
      <c r="G323" s="78" t="s">
        <v>1972</v>
      </c>
      <c r="H323" s="307" t="s">
        <v>4274</v>
      </c>
      <c r="I323" s="414">
        <v>53331</v>
      </c>
      <c r="J323" s="77" t="s">
        <v>1833</v>
      </c>
      <c r="K323" s="430" t="s">
        <v>715</v>
      </c>
      <c r="L323" s="414">
        <v>54813</v>
      </c>
      <c r="M323" s="77" t="s">
        <v>1090</v>
      </c>
      <c r="N323" s="311" t="s">
        <v>1091</v>
      </c>
      <c r="O323" s="414">
        <v>56295</v>
      </c>
      <c r="P323" s="77" t="s">
        <v>1562</v>
      </c>
      <c r="Q323" s="430" t="s">
        <v>1840</v>
      </c>
      <c r="R323" s="414">
        <v>57776</v>
      </c>
      <c r="S323" s="77" t="s">
        <v>656</v>
      </c>
      <c r="T323" s="311" t="s">
        <v>1994</v>
      </c>
      <c r="U323" s="414">
        <v>59258</v>
      </c>
      <c r="V323" s="77" t="s">
        <v>2861</v>
      </c>
      <c r="W323" s="430" t="s">
        <v>2026</v>
      </c>
      <c r="X323" s="414">
        <v>60739</v>
      </c>
      <c r="Y323" s="77" t="s">
        <v>278</v>
      </c>
      <c r="Z323" s="311" t="s">
        <v>279</v>
      </c>
      <c r="AA323" s="414">
        <v>62221</v>
      </c>
      <c r="AB323" s="77" t="s">
        <v>615</v>
      </c>
      <c r="AC323" s="430" t="s">
        <v>2912</v>
      </c>
      <c r="AD323" s="414">
        <v>63703</v>
      </c>
      <c r="AE323" s="77" t="s">
        <v>1174</v>
      </c>
      <c r="AF323" s="430" t="s">
        <v>3374</v>
      </c>
      <c r="AG323" s="414">
        <v>65184</v>
      </c>
      <c r="AH323" s="77" t="s">
        <v>505</v>
      </c>
      <c r="AI323" s="430" t="s">
        <v>2283</v>
      </c>
    </row>
    <row r="324" spans="1:35" x14ac:dyDescent="0.25">
      <c r="A324" s="76">
        <f>IF('Basic Calculator'!$AE$17&lt;&gt;"",IF(VLOOKUP('Basic Calculator'!$AE$17,'Basic Calculator'!$AG$18:$AI$75,3,FALSE)=D324,1,0),0)</f>
        <v>0</v>
      </c>
      <c r="B324" s="405">
        <f>IF('Basic Calculator'!$AE$18&lt;&gt;"",IF('Basic Calculator'!$AE$18=E324,1,0),0)</f>
        <v>0</v>
      </c>
      <c r="C324" s="81">
        <f t="shared" ref="C324:C387" si="5">IF(AND(A324=1,B324=1),1,0)</f>
        <v>0</v>
      </c>
      <c r="D324" s="425" t="s">
        <v>2947</v>
      </c>
      <c r="E324" s="425">
        <v>7</v>
      </c>
      <c r="F324" s="309">
        <v>55971</v>
      </c>
      <c r="G324" s="78" t="s">
        <v>1361</v>
      </c>
      <c r="H324" s="307" t="s">
        <v>1504</v>
      </c>
      <c r="I324" s="414">
        <v>57617</v>
      </c>
      <c r="J324" s="77" t="s">
        <v>1677</v>
      </c>
      <c r="K324" s="430" t="s">
        <v>1855</v>
      </c>
      <c r="L324" s="414">
        <v>59264</v>
      </c>
      <c r="M324" s="77" t="s">
        <v>743</v>
      </c>
      <c r="N324" s="311" t="s">
        <v>1250</v>
      </c>
      <c r="O324" s="414">
        <v>60910</v>
      </c>
      <c r="P324" s="77" t="s">
        <v>1205</v>
      </c>
      <c r="Q324" s="430" t="s">
        <v>2056</v>
      </c>
      <c r="R324" s="414">
        <v>62556</v>
      </c>
      <c r="S324" s="77" t="s">
        <v>706</v>
      </c>
      <c r="T324" s="311" t="s">
        <v>3423</v>
      </c>
      <c r="U324" s="414">
        <v>64203</v>
      </c>
      <c r="V324" s="77" t="s">
        <v>1779</v>
      </c>
      <c r="W324" s="430" t="s">
        <v>2714</v>
      </c>
      <c r="X324" s="414">
        <v>65849</v>
      </c>
      <c r="Y324" s="77" t="s">
        <v>1208</v>
      </c>
      <c r="Z324" s="311" t="s">
        <v>2828</v>
      </c>
      <c r="AA324" s="414">
        <v>67495</v>
      </c>
      <c r="AB324" s="77" t="s">
        <v>922</v>
      </c>
      <c r="AC324" s="430" t="s">
        <v>2210</v>
      </c>
      <c r="AD324" s="414">
        <v>69142</v>
      </c>
      <c r="AE324" s="77" t="s">
        <v>507</v>
      </c>
      <c r="AF324" s="430" t="s">
        <v>2771</v>
      </c>
      <c r="AG324" s="414">
        <v>70788</v>
      </c>
      <c r="AH324" s="77" t="s">
        <v>1209</v>
      </c>
      <c r="AI324" s="430" t="s">
        <v>2771</v>
      </c>
    </row>
    <row r="325" spans="1:35" x14ac:dyDescent="0.25">
      <c r="A325" s="76">
        <f>IF('Basic Calculator'!$AE$17&lt;&gt;"",IF(VLOOKUP('Basic Calculator'!$AE$17,'Basic Calculator'!$AG$18:$AI$75,3,FALSE)=D325,1,0),0)</f>
        <v>0</v>
      </c>
      <c r="B325" s="405">
        <f>IF('Basic Calculator'!$AE$18&lt;&gt;"",IF('Basic Calculator'!$AE$18=E325,1,0),0)</f>
        <v>0</v>
      </c>
      <c r="C325" s="81">
        <f t="shared" si="5"/>
        <v>0</v>
      </c>
      <c r="D325" s="425" t="s">
        <v>2947</v>
      </c>
      <c r="E325" s="425">
        <v>8</v>
      </c>
      <c r="F325" s="309">
        <v>58338</v>
      </c>
      <c r="G325" s="78" t="s">
        <v>1267</v>
      </c>
      <c r="H325" s="307" t="s">
        <v>1741</v>
      </c>
      <c r="I325" s="414">
        <v>60160</v>
      </c>
      <c r="J325" s="77" t="s">
        <v>993</v>
      </c>
      <c r="K325" s="430" t="s">
        <v>1669</v>
      </c>
      <c r="L325" s="414">
        <v>61983</v>
      </c>
      <c r="M325" s="77" t="s">
        <v>660</v>
      </c>
      <c r="N325" s="311" t="s">
        <v>1518</v>
      </c>
      <c r="O325" s="414">
        <v>63806</v>
      </c>
      <c r="P325" s="77" t="s">
        <v>2037</v>
      </c>
      <c r="Q325" s="430" t="s">
        <v>2648</v>
      </c>
      <c r="R325" s="414">
        <v>65629</v>
      </c>
      <c r="S325" s="77" t="s">
        <v>973</v>
      </c>
      <c r="T325" s="311" t="s">
        <v>2733</v>
      </c>
      <c r="U325" s="414">
        <v>67452</v>
      </c>
      <c r="V325" s="77" t="s">
        <v>2168</v>
      </c>
      <c r="W325" s="430" t="s">
        <v>2621</v>
      </c>
      <c r="X325" s="414">
        <v>69275</v>
      </c>
      <c r="Y325" s="77" t="s">
        <v>3899</v>
      </c>
      <c r="Z325" s="311" t="s">
        <v>2771</v>
      </c>
      <c r="AA325" s="414">
        <v>71098</v>
      </c>
      <c r="AB325" s="77" t="s">
        <v>398</v>
      </c>
      <c r="AC325" s="430" t="s">
        <v>2771</v>
      </c>
      <c r="AD325" s="414">
        <v>72920</v>
      </c>
      <c r="AE325" s="77" t="s">
        <v>1114</v>
      </c>
      <c r="AF325" s="430" t="s">
        <v>2771</v>
      </c>
      <c r="AG325" s="414">
        <v>74743</v>
      </c>
      <c r="AH325" s="77" t="s">
        <v>1044</v>
      </c>
      <c r="AI325" s="430" t="s">
        <v>2771</v>
      </c>
    </row>
    <row r="326" spans="1:35" x14ac:dyDescent="0.25">
      <c r="A326" s="76">
        <f>IF('Basic Calculator'!$AE$17&lt;&gt;"",IF(VLOOKUP('Basic Calculator'!$AE$17,'Basic Calculator'!$AG$18:$AI$75,3,FALSE)=D326,1,0),0)</f>
        <v>0</v>
      </c>
      <c r="B326" s="405">
        <f>IF('Basic Calculator'!$AE$18&lt;&gt;"",IF('Basic Calculator'!$AE$18=E326,1,0),0)</f>
        <v>0</v>
      </c>
      <c r="C326" s="81">
        <f t="shared" si="5"/>
        <v>0</v>
      </c>
      <c r="D326" s="425" t="s">
        <v>2947</v>
      </c>
      <c r="E326" s="425">
        <v>9</v>
      </c>
      <c r="F326" s="309">
        <v>62421</v>
      </c>
      <c r="G326" s="78" t="s">
        <v>1377</v>
      </c>
      <c r="H326" s="307" t="s">
        <v>1054</v>
      </c>
      <c r="I326" s="414">
        <v>64435</v>
      </c>
      <c r="J326" s="77" t="s">
        <v>1363</v>
      </c>
      <c r="K326" s="430" t="s">
        <v>2289</v>
      </c>
      <c r="L326" s="414">
        <v>66448</v>
      </c>
      <c r="M326" s="77" t="s">
        <v>1109</v>
      </c>
      <c r="N326" s="311" t="s">
        <v>2442</v>
      </c>
      <c r="O326" s="414">
        <v>68462</v>
      </c>
      <c r="P326" s="77" t="s">
        <v>2190</v>
      </c>
      <c r="Q326" s="430" t="s">
        <v>3082</v>
      </c>
      <c r="R326" s="414">
        <v>70475</v>
      </c>
      <c r="S326" s="77" t="s">
        <v>4537</v>
      </c>
      <c r="T326" s="311" t="s">
        <v>2771</v>
      </c>
      <c r="U326" s="414">
        <v>72489</v>
      </c>
      <c r="V326" s="77" t="s">
        <v>1541</v>
      </c>
      <c r="W326" s="430" t="s">
        <v>2771</v>
      </c>
      <c r="X326" s="414">
        <v>74502</v>
      </c>
      <c r="Y326" s="77" t="s">
        <v>690</v>
      </c>
      <c r="Z326" s="311" t="s">
        <v>2771</v>
      </c>
      <c r="AA326" s="414">
        <v>76516</v>
      </c>
      <c r="AB326" s="77" t="s">
        <v>578</v>
      </c>
      <c r="AC326" s="430" t="s">
        <v>2771</v>
      </c>
      <c r="AD326" s="414">
        <v>78529</v>
      </c>
      <c r="AE326" s="77" t="s">
        <v>2008</v>
      </c>
      <c r="AF326" s="430" t="s">
        <v>2771</v>
      </c>
      <c r="AG326" s="414">
        <v>80543</v>
      </c>
      <c r="AH326" s="77" t="s">
        <v>3228</v>
      </c>
      <c r="AI326" s="430" t="s">
        <v>2771</v>
      </c>
    </row>
    <row r="327" spans="1:35" x14ac:dyDescent="0.25">
      <c r="A327" s="76">
        <f>IF('Basic Calculator'!$AE$17&lt;&gt;"",IF(VLOOKUP('Basic Calculator'!$AE$17,'Basic Calculator'!$AG$18:$AI$75,3,FALSE)=D327,1,0),0)</f>
        <v>0</v>
      </c>
      <c r="B327" s="405">
        <f>IF('Basic Calculator'!$AE$18&lt;&gt;"",IF('Basic Calculator'!$AE$18=E327,1,0),0)</f>
        <v>0</v>
      </c>
      <c r="C327" s="81">
        <f t="shared" si="5"/>
        <v>0</v>
      </c>
      <c r="D327" s="425" t="s">
        <v>2947</v>
      </c>
      <c r="E327" s="425">
        <v>10</v>
      </c>
      <c r="F327" s="309">
        <v>68739</v>
      </c>
      <c r="G327" s="78" t="s">
        <v>1389</v>
      </c>
      <c r="H327" s="307" t="s">
        <v>2771</v>
      </c>
      <c r="I327" s="414">
        <v>70956</v>
      </c>
      <c r="J327" s="77" t="s">
        <v>2380</v>
      </c>
      <c r="K327" s="430" t="s">
        <v>2771</v>
      </c>
      <c r="L327" s="414">
        <v>73173</v>
      </c>
      <c r="M327" s="77" t="s">
        <v>480</v>
      </c>
      <c r="N327" s="311" t="s">
        <v>2771</v>
      </c>
      <c r="O327" s="414">
        <v>75391</v>
      </c>
      <c r="P327" s="77" t="s">
        <v>481</v>
      </c>
      <c r="Q327" s="430" t="s">
        <v>2771</v>
      </c>
      <c r="R327" s="414">
        <v>77608</v>
      </c>
      <c r="S327" s="77" t="s">
        <v>483</v>
      </c>
      <c r="T327" s="311" t="s">
        <v>2771</v>
      </c>
      <c r="U327" s="414">
        <v>79825</v>
      </c>
      <c r="V327" s="77" t="s">
        <v>2362</v>
      </c>
      <c r="W327" s="430" t="s">
        <v>2771</v>
      </c>
      <c r="X327" s="414">
        <v>82042</v>
      </c>
      <c r="Y327" s="77" t="s">
        <v>4745</v>
      </c>
      <c r="Z327" s="311" t="s">
        <v>2771</v>
      </c>
      <c r="AA327" s="414">
        <v>84259</v>
      </c>
      <c r="AB327" s="77" t="s">
        <v>1344</v>
      </c>
      <c r="AC327" s="430" t="s">
        <v>2771</v>
      </c>
      <c r="AD327" s="414">
        <v>86476</v>
      </c>
      <c r="AE327" s="77" t="s">
        <v>2734</v>
      </c>
      <c r="AF327" s="430" t="s">
        <v>2771</v>
      </c>
      <c r="AG327" s="414">
        <v>88693</v>
      </c>
      <c r="AH327" s="77" t="s">
        <v>2195</v>
      </c>
      <c r="AI327" s="430" t="s">
        <v>2771</v>
      </c>
    </row>
    <row r="328" spans="1:35" x14ac:dyDescent="0.25">
      <c r="A328" s="76">
        <f>IF('Basic Calculator'!$AE$17&lt;&gt;"",IF(VLOOKUP('Basic Calculator'!$AE$17,'Basic Calculator'!$AG$18:$AI$75,3,FALSE)=D328,1,0),0)</f>
        <v>0</v>
      </c>
      <c r="B328" s="405">
        <f>IF('Basic Calculator'!$AE$18&lt;&gt;"",IF('Basic Calculator'!$AE$18=E328,1,0),0)</f>
        <v>0</v>
      </c>
      <c r="C328" s="81">
        <f t="shared" si="5"/>
        <v>0</v>
      </c>
      <c r="D328" s="425" t="s">
        <v>2947</v>
      </c>
      <c r="E328" s="425">
        <v>11</v>
      </c>
      <c r="F328" s="309">
        <v>73088</v>
      </c>
      <c r="G328" s="78" t="s">
        <v>2441</v>
      </c>
      <c r="H328" s="307" t="s">
        <v>2771</v>
      </c>
      <c r="I328" s="414">
        <v>75523</v>
      </c>
      <c r="J328" s="77" t="s">
        <v>3206</v>
      </c>
      <c r="K328" s="430" t="s">
        <v>2771</v>
      </c>
      <c r="L328" s="414">
        <v>77959</v>
      </c>
      <c r="M328" s="77" t="s">
        <v>1797</v>
      </c>
      <c r="N328" s="311" t="s">
        <v>2771</v>
      </c>
      <c r="O328" s="414">
        <v>80395</v>
      </c>
      <c r="P328" s="77" t="s">
        <v>788</v>
      </c>
      <c r="Q328" s="430" t="s">
        <v>2771</v>
      </c>
      <c r="R328" s="414">
        <v>82831</v>
      </c>
      <c r="S328" s="77" t="s">
        <v>687</v>
      </c>
      <c r="T328" s="311" t="s">
        <v>2771</v>
      </c>
      <c r="U328" s="414">
        <v>85267</v>
      </c>
      <c r="V328" s="77" t="s">
        <v>1182</v>
      </c>
      <c r="W328" s="430" t="s">
        <v>2771</v>
      </c>
      <c r="X328" s="414">
        <v>87703</v>
      </c>
      <c r="Y328" s="77" t="s">
        <v>403</v>
      </c>
      <c r="Z328" s="311" t="s">
        <v>2771</v>
      </c>
      <c r="AA328" s="414">
        <v>90139</v>
      </c>
      <c r="AB328" s="77" t="s">
        <v>1185</v>
      </c>
      <c r="AC328" s="430" t="s">
        <v>2771</v>
      </c>
      <c r="AD328" s="414">
        <v>92575</v>
      </c>
      <c r="AE328" s="77" t="s">
        <v>2432</v>
      </c>
      <c r="AF328" s="430" t="s">
        <v>2771</v>
      </c>
      <c r="AG328" s="414">
        <v>95011</v>
      </c>
      <c r="AH328" s="77" t="s">
        <v>4113</v>
      </c>
      <c r="AI328" s="430" t="s">
        <v>2771</v>
      </c>
    </row>
    <row r="329" spans="1:35" x14ac:dyDescent="0.25">
      <c r="A329" s="76">
        <f>IF('Basic Calculator'!$AE$17&lt;&gt;"",IF(VLOOKUP('Basic Calculator'!$AE$17,'Basic Calculator'!$AG$18:$AI$75,3,FALSE)=D329,1,0),0)</f>
        <v>0</v>
      </c>
      <c r="B329" s="405">
        <f>IF('Basic Calculator'!$AE$18&lt;&gt;"",IF('Basic Calculator'!$AE$18=E329,1,0),0)</f>
        <v>0</v>
      </c>
      <c r="C329" s="81">
        <f t="shared" si="5"/>
        <v>0</v>
      </c>
      <c r="D329" s="425" t="s">
        <v>2947</v>
      </c>
      <c r="E329" s="425">
        <v>12</v>
      </c>
      <c r="F329" s="309">
        <v>87602</v>
      </c>
      <c r="G329" s="78" t="s">
        <v>2466</v>
      </c>
      <c r="H329" s="307" t="s">
        <v>2771</v>
      </c>
      <c r="I329" s="414">
        <v>90522</v>
      </c>
      <c r="J329" s="77" t="s">
        <v>2497</v>
      </c>
      <c r="K329" s="430" t="s">
        <v>2771</v>
      </c>
      <c r="L329" s="414">
        <v>93441</v>
      </c>
      <c r="M329" s="77" t="s">
        <v>2348</v>
      </c>
      <c r="N329" s="311" t="s">
        <v>2771</v>
      </c>
      <c r="O329" s="414">
        <v>96361</v>
      </c>
      <c r="P329" s="77" t="s">
        <v>2862</v>
      </c>
      <c r="Q329" s="430" t="s">
        <v>2771</v>
      </c>
      <c r="R329" s="414">
        <v>99281</v>
      </c>
      <c r="S329" s="77" t="s">
        <v>3548</v>
      </c>
      <c r="T329" s="311" t="s">
        <v>2771</v>
      </c>
      <c r="U329" s="414">
        <v>102200</v>
      </c>
      <c r="V329" s="77" t="s">
        <v>4596</v>
      </c>
      <c r="W329" s="430" t="s">
        <v>2771</v>
      </c>
      <c r="X329" s="414">
        <v>105120</v>
      </c>
      <c r="Y329" s="77" t="s">
        <v>2233</v>
      </c>
      <c r="Z329" s="311" t="s">
        <v>2233</v>
      </c>
      <c r="AA329" s="414">
        <v>108040</v>
      </c>
      <c r="AB329" s="77" t="s">
        <v>3173</v>
      </c>
      <c r="AC329" s="430" t="s">
        <v>3173</v>
      </c>
      <c r="AD329" s="414">
        <v>110959</v>
      </c>
      <c r="AE329" s="77" t="s">
        <v>4746</v>
      </c>
      <c r="AF329" s="430" t="s">
        <v>4746</v>
      </c>
      <c r="AG329" s="414">
        <v>113879</v>
      </c>
      <c r="AH329" s="77" t="s">
        <v>4747</v>
      </c>
      <c r="AI329" s="430" t="s">
        <v>4747</v>
      </c>
    </row>
    <row r="330" spans="1:35" x14ac:dyDescent="0.25">
      <c r="A330" s="76">
        <f>IF('Basic Calculator'!$AE$17&lt;&gt;"",IF(VLOOKUP('Basic Calculator'!$AE$17,'Basic Calculator'!$AG$18:$AI$75,3,FALSE)=D330,1,0),0)</f>
        <v>0</v>
      </c>
      <c r="B330" s="405">
        <f>IF('Basic Calculator'!$AE$18&lt;&gt;"",IF('Basic Calculator'!$AE$18=E330,1,0),0)</f>
        <v>0</v>
      </c>
      <c r="C330" s="81">
        <f t="shared" si="5"/>
        <v>0</v>
      </c>
      <c r="D330" s="425" t="s">
        <v>2947</v>
      </c>
      <c r="E330" s="425">
        <v>13</v>
      </c>
      <c r="F330" s="309">
        <v>104170</v>
      </c>
      <c r="G330" s="78" t="s">
        <v>2987</v>
      </c>
      <c r="H330" s="307" t="s">
        <v>2987</v>
      </c>
      <c r="I330" s="414">
        <v>107643</v>
      </c>
      <c r="J330" s="77" t="s">
        <v>4748</v>
      </c>
      <c r="K330" s="430" t="s">
        <v>4748</v>
      </c>
      <c r="L330" s="414">
        <v>111116</v>
      </c>
      <c r="M330" s="77" t="s">
        <v>4749</v>
      </c>
      <c r="N330" s="311" t="s">
        <v>4749</v>
      </c>
      <c r="O330" s="414">
        <v>114589</v>
      </c>
      <c r="P330" s="77" t="s">
        <v>4086</v>
      </c>
      <c r="Q330" s="430" t="s">
        <v>4086</v>
      </c>
      <c r="R330" s="414">
        <v>118061</v>
      </c>
      <c r="S330" s="77" t="s">
        <v>3783</v>
      </c>
      <c r="T330" s="311" t="s">
        <v>3783</v>
      </c>
      <c r="U330" s="414">
        <v>121534</v>
      </c>
      <c r="V330" s="77" t="s">
        <v>4604</v>
      </c>
      <c r="W330" s="430" t="s">
        <v>4604</v>
      </c>
      <c r="X330" s="414">
        <v>125007</v>
      </c>
      <c r="Y330" s="77" t="s">
        <v>3203</v>
      </c>
      <c r="Z330" s="311" t="s">
        <v>3203</v>
      </c>
      <c r="AA330" s="414">
        <v>128479</v>
      </c>
      <c r="AB330" s="77" t="s">
        <v>4750</v>
      </c>
      <c r="AC330" s="430" t="s">
        <v>4750</v>
      </c>
      <c r="AD330" s="414">
        <v>131952</v>
      </c>
      <c r="AE330" s="77" t="s">
        <v>4751</v>
      </c>
      <c r="AF330" s="430" t="s">
        <v>4751</v>
      </c>
      <c r="AG330" s="414">
        <v>135425</v>
      </c>
      <c r="AH330" s="77" t="s">
        <v>4752</v>
      </c>
      <c r="AI330" s="430" t="s">
        <v>4752</v>
      </c>
    </row>
    <row r="331" spans="1:35" x14ac:dyDescent="0.25">
      <c r="A331" s="76">
        <f>IF('Basic Calculator'!$AE$17&lt;&gt;"",IF(VLOOKUP('Basic Calculator'!$AE$17,'Basic Calculator'!$AG$18:$AI$75,3,FALSE)=D331,1,0),0)</f>
        <v>0</v>
      </c>
      <c r="B331" s="405">
        <f>IF('Basic Calculator'!$AE$18&lt;&gt;"",IF('Basic Calculator'!$AE$18=E331,1,0),0)</f>
        <v>0</v>
      </c>
      <c r="C331" s="81">
        <f t="shared" si="5"/>
        <v>0</v>
      </c>
      <c r="D331" s="425" t="s">
        <v>2947</v>
      </c>
      <c r="E331" s="425">
        <v>14</v>
      </c>
      <c r="F331" s="309">
        <v>123098</v>
      </c>
      <c r="G331" s="78" t="s">
        <v>4753</v>
      </c>
      <c r="H331" s="307" t="s">
        <v>4753</v>
      </c>
      <c r="I331" s="414">
        <v>127201</v>
      </c>
      <c r="J331" s="77" t="s">
        <v>4754</v>
      </c>
      <c r="K331" s="430" t="s">
        <v>4754</v>
      </c>
      <c r="L331" s="414">
        <v>131305</v>
      </c>
      <c r="M331" s="77" t="s">
        <v>4755</v>
      </c>
      <c r="N331" s="311" t="s">
        <v>4755</v>
      </c>
      <c r="O331" s="414">
        <v>135408</v>
      </c>
      <c r="P331" s="77" t="s">
        <v>4756</v>
      </c>
      <c r="Q331" s="430" t="s">
        <v>4756</v>
      </c>
      <c r="R331" s="414">
        <v>139512</v>
      </c>
      <c r="S331" s="77" t="s">
        <v>3787</v>
      </c>
      <c r="T331" s="311" t="s">
        <v>3787</v>
      </c>
      <c r="U331" s="414">
        <v>143615</v>
      </c>
      <c r="V331" s="77" t="s">
        <v>4610</v>
      </c>
      <c r="W331" s="430" t="s">
        <v>4610</v>
      </c>
      <c r="X331" s="414">
        <v>147719</v>
      </c>
      <c r="Y331" s="77" t="s">
        <v>4757</v>
      </c>
      <c r="Z331" s="311" t="s">
        <v>4757</v>
      </c>
      <c r="AA331" s="414">
        <v>151822</v>
      </c>
      <c r="AB331" s="77" t="s">
        <v>4758</v>
      </c>
      <c r="AC331" s="430" t="s">
        <v>4758</v>
      </c>
      <c r="AD331" s="414">
        <v>155926</v>
      </c>
      <c r="AE331" s="77" t="s">
        <v>4759</v>
      </c>
      <c r="AF331" s="430" t="s">
        <v>4759</v>
      </c>
      <c r="AG331" s="414">
        <v>160030</v>
      </c>
      <c r="AH331" s="77" t="s">
        <v>4760</v>
      </c>
      <c r="AI331" s="430" t="s">
        <v>4760</v>
      </c>
    </row>
    <row r="332" spans="1:35" ht="15.75" thickBot="1" x14ac:dyDescent="0.3">
      <c r="A332" s="419">
        <f>IF('Basic Calculator'!$AE$17&lt;&gt;"",IF(VLOOKUP('Basic Calculator'!$AE$17,'Basic Calculator'!$AG$18:$AI$75,3,FALSE)=D332,1,0),0)</f>
        <v>0</v>
      </c>
      <c r="B332" s="420">
        <f>IF('Basic Calculator'!$AE$18&lt;&gt;"",IF('Basic Calculator'!$AE$18=E332,1,0),0)</f>
        <v>0</v>
      </c>
      <c r="C332" s="422">
        <f t="shared" si="5"/>
        <v>0</v>
      </c>
      <c r="D332" s="426" t="s">
        <v>2947</v>
      </c>
      <c r="E332" s="426">
        <v>15</v>
      </c>
      <c r="F332" s="423">
        <v>144795</v>
      </c>
      <c r="G332" s="416" t="s">
        <v>3946</v>
      </c>
      <c r="H332" s="428" t="s">
        <v>3946</v>
      </c>
      <c r="I332" s="415">
        <v>149621</v>
      </c>
      <c r="J332" s="431" t="s">
        <v>3725</v>
      </c>
      <c r="K332" s="432" t="s">
        <v>3725</v>
      </c>
      <c r="L332" s="415">
        <v>154447</v>
      </c>
      <c r="M332" s="431" t="s">
        <v>2740</v>
      </c>
      <c r="N332" s="433" t="s">
        <v>2740</v>
      </c>
      <c r="O332" s="415">
        <v>159273</v>
      </c>
      <c r="P332" s="431" t="s">
        <v>4761</v>
      </c>
      <c r="Q332" s="432" t="s">
        <v>4761</v>
      </c>
      <c r="R332" s="415">
        <v>164099</v>
      </c>
      <c r="S332" s="431" t="s">
        <v>3236</v>
      </c>
      <c r="T332" s="433" t="s">
        <v>3236</v>
      </c>
      <c r="U332" s="415">
        <v>168925</v>
      </c>
      <c r="V332" s="431" t="s">
        <v>4615</v>
      </c>
      <c r="W332" s="432" t="s">
        <v>4615</v>
      </c>
      <c r="X332" s="415">
        <v>173751</v>
      </c>
      <c r="Y332" s="431" t="s">
        <v>4762</v>
      </c>
      <c r="Z332" s="433" t="s">
        <v>4762</v>
      </c>
      <c r="AA332" s="415">
        <v>178577</v>
      </c>
      <c r="AB332" s="431" t="s">
        <v>4763</v>
      </c>
      <c r="AC332" s="432" t="s">
        <v>4763</v>
      </c>
      <c r="AD332" s="415">
        <v>183403</v>
      </c>
      <c r="AE332" s="431" t="s">
        <v>4764</v>
      </c>
      <c r="AF332" s="432" t="s">
        <v>4764</v>
      </c>
      <c r="AG332" s="415">
        <v>188229</v>
      </c>
      <c r="AH332" s="431" t="s">
        <v>4765</v>
      </c>
      <c r="AI332" s="432" t="s">
        <v>4765</v>
      </c>
    </row>
    <row r="333" spans="1:35" x14ac:dyDescent="0.25">
      <c r="A333" s="82">
        <f>IF('Basic Calculator'!$AE$17&lt;&gt;"",IF(VLOOKUP('Basic Calculator'!$AE$17,'Basic Calculator'!$AG$18:$AI$75,3,FALSE)=D333,1,0),0)</f>
        <v>0</v>
      </c>
      <c r="B333" s="407">
        <f>IF('Basic Calculator'!$AE$18&lt;&gt;"",IF('Basic Calculator'!$AE$18=E333,1,0),0)</f>
        <v>0</v>
      </c>
      <c r="C333" s="83">
        <f t="shared" si="5"/>
        <v>0</v>
      </c>
      <c r="D333" s="434" t="s">
        <v>1430</v>
      </c>
      <c r="E333" s="434">
        <v>1</v>
      </c>
      <c r="F333" s="308">
        <v>26089</v>
      </c>
      <c r="G333" s="84" t="s">
        <v>1771</v>
      </c>
      <c r="H333" s="400" t="s">
        <v>1588</v>
      </c>
      <c r="I333" s="413">
        <v>26964</v>
      </c>
      <c r="J333" s="85" t="s">
        <v>3714</v>
      </c>
      <c r="K333" s="429" t="s">
        <v>431</v>
      </c>
      <c r="L333" s="413">
        <v>27831</v>
      </c>
      <c r="M333" s="85" t="s">
        <v>3215</v>
      </c>
      <c r="N333" s="310" t="s">
        <v>1354</v>
      </c>
      <c r="O333" s="413">
        <v>28696</v>
      </c>
      <c r="P333" s="85" t="s">
        <v>3661</v>
      </c>
      <c r="Q333" s="429" t="s">
        <v>1195</v>
      </c>
      <c r="R333" s="413">
        <v>29561</v>
      </c>
      <c r="S333" s="85" t="s">
        <v>2816</v>
      </c>
      <c r="T333" s="310" t="s">
        <v>1521</v>
      </c>
      <c r="U333" s="413">
        <v>30067</v>
      </c>
      <c r="V333" s="85" t="s">
        <v>2658</v>
      </c>
      <c r="W333" s="429" t="s">
        <v>984</v>
      </c>
      <c r="X333" s="413">
        <v>30926</v>
      </c>
      <c r="Y333" s="85" t="s">
        <v>2577</v>
      </c>
      <c r="Z333" s="310" t="s">
        <v>607</v>
      </c>
      <c r="AA333" s="413">
        <v>31791</v>
      </c>
      <c r="AB333" s="85" t="s">
        <v>2641</v>
      </c>
      <c r="AC333" s="429" t="s">
        <v>608</v>
      </c>
      <c r="AD333" s="413">
        <v>31826</v>
      </c>
      <c r="AE333" s="85" t="s">
        <v>2728</v>
      </c>
      <c r="AF333" s="429" t="s">
        <v>2332</v>
      </c>
      <c r="AG333" s="413">
        <v>32634</v>
      </c>
      <c r="AH333" s="85" t="s">
        <v>2591</v>
      </c>
      <c r="AI333" s="429" t="s">
        <v>2369</v>
      </c>
    </row>
    <row r="334" spans="1:35" x14ac:dyDescent="0.25">
      <c r="A334" s="76">
        <f>IF('Basic Calculator'!$AE$17&lt;&gt;"",IF(VLOOKUP('Basic Calculator'!$AE$17,'Basic Calculator'!$AG$18:$AI$75,3,FALSE)=D334,1,0),0)</f>
        <v>0</v>
      </c>
      <c r="B334" s="405">
        <f>IF('Basic Calculator'!$AE$18&lt;&gt;"",IF('Basic Calculator'!$AE$18=E334,1,0),0)</f>
        <v>0</v>
      </c>
      <c r="C334" s="81">
        <f t="shared" si="5"/>
        <v>0</v>
      </c>
      <c r="D334" s="425" t="s">
        <v>1430</v>
      </c>
      <c r="E334" s="425">
        <v>2</v>
      </c>
      <c r="F334" s="309">
        <v>29335</v>
      </c>
      <c r="G334" s="78" t="s">
        <v>2127</v>
      </c>
      <c r="H334" s="307" t="s">
        <v>1327</v>
      </c>
      <c r="I334" s="414">
        <v>30033</v>
      </c>
      <c r="J334" s="77" t="s">
        <v>911</v>
      </c>
      <c r="K334" s="430" t="s">
        <v>544</v>
      </c>
      <c r="L334" s="414">
        <v>31005</v>
      </c>
      <c r="M334" s="77" t="s">
        <v>2696</v>
      </c>
      <c r="N334" s="311" t="s">
        <v>2173</v>
      </c>
      <c r="O334" s="414">
        <v>31826</v>
      </c>
      <c r="P334" s="77" t="s">
        <v>2728</v>
      </c>
      <c r="Q334" s="430" t="s">
        <v>2332</v>
      </c>
      <c r="R334" s="414">
        <v>32185</v>
      </c>
      <c r="S334" s="77" t="s">
        <v>2421</v>
      </c>
      <c r="T334" s="311" t="s">
        <v>1619</v>
      </c>
      <c r="U334" s="414">
        <v>33132</v>
      </c>
      <c r="V334" s="77" t="s">
        <v>3412</v>
      </c>
      <c r="W334" s="430" t="s">
        <v>1636</v>
      </c>
      <c r="X334" s="414">
        <v>34079</v>
      </c>
      <c r="Y334" s="77" t="s">
        <v>4413</v>
      </c>
      <c r="Z334" s="311" t="s">
        <v>4414</v>
      </c>
      <c r="AA334" s="414">
        <v>35026</v>
      </c>
      <c r="AB334" s="77" t="s">
        <v>2756</v>
      </c>
      <c r="AC334" s="430" t="s">
        <v>1492</v>
      </c>
      <c r="AD334" s="414">
        <v>35973</v>
      </c>
      <c r="AE334" s="77" t="s">
        <v>2707</v>
      </c>
      <c r="AF334" s="430" t="s">
        <v>1493</v>
      </c>
      <c r="AG334" s="414">
        <v>36920</v>
      </c>
      <c r="AH334" s="77" t="s">
        <v>313</v>
      </c>
      <c r="AI334" s="430" t="s">
        <v>274</v>
      </c>
    </row>
    <row r="335" spans="1:35" x14ac:dyDescent="0.25">
      <c r="A335" s="76">
        <f>IF('Basic Calculator'!$AE$17&lt;&gt;"",IF(VLOOKUP('Basic Calculator'!$AE$17,'Basic Calculator'!$AG$18:$AI$75,3,FALSE)=D335,1,0),0)</f>
        <v>0</v>
      </c>
      <c r="B335" s="405">
        <f>IF('Basic Calculator'!$AE$18&lt;&gt;"",IF('Basic Calculator'!$AE$18=E335,1,0),0)</f>
        <v>0</v>
      </c>
      <c r="C335" s="81">
        <f t="shared" si="5"/>
        <v>0</v>
      </c>
      <c r="D335" s="425" t="s">
        <v>1430</v>
      </c>
      <c r="E335" s="425">
        <v>3</v>
      </c>
      <c r="F335" s="309">
        <v>38409</v>
      </c>
      <c r="G335" s="78" t="s">
        <v>4182</v>
      </c>
      <c r="H335" s="307" t="s">
        <v>384</v>
      </c>
      <c r="I335" s="414">
        <v>39476</v>
      </c>
      <c r="J335" s="77" t="s">
        <v>429</v>
      </c>
      <c r="K335" s="430" t="s">
        <v>430</v>
      </c>
      <c r="L335" s="414">
        <v>40543</v>
      </c>
      <c r="M335" s="77" t="s">
        <v>1971</v>
      </c>
      <c r="N335" s="311" t="s">
        <v>4534</v>
      </c>
      <c r="O335" s="414">
        <v>41609</v>
      </c>
      <c r="P335" s="77" t="s">
        <v>1612</v>
      </c>
      <c r="Q335" s="430" t="s">
        <v>1377</v>
      </c>
      <c r="R335" s="414">
        <v>42676</v>
      </c>
      <c r="S335" s="77" t="s">
        <v>909</v>
      </c>
      <c r="T335" s="311" t="s">
        <v>599</v>
      </c>
      <c r="U335" s="414">
        <v>43743</v>
      </c>
      <c r="V335" s="77" t="s">
        <v>184</v>
      </c>
      <c r="W335" s="430" t="s">
        <v>3498</v>
      </c>
      <c r="X335" s="414">
        <v>44810</v>
      </c>
      <c r="Y335" s="77" t="s">
        <v>221</v>
      </c>
      <c r="Z335" s="311" t="s">
        <v>222</v>
      </c>
      <c r="AA335" s="414">
        <v>45876</v>
      </c>
      <c r="AB335" s="77" t="s">
        <v>928</v>
      </c>
      <c r="AC335" s="430" t="s">
        <v>929</v>
      </c>
      <c r="AD335" s="414">
        <v>46943</v>
      </c>
      <c r="AE335" s="77" t="s">
        <v>1622</v>
      </c>
      <c r="AF335" s="430" t="s">
        <v>1243</v>
      </c>
      <c r="AG335" s="414">
        <v>48010</v>
      </c>
      <c r="AH335" s="77" t="s">
        <v>1462</v>
      </c>
      <c r="AI335" s="430" t="s">
        <v>637</v>
      </c>
    </row>
    <row r="336" spans="1:35" x14ac:dyDescent="0.25">
      <c r="A336" s="76">
        <f>IF('Basic Calculator'!$AE$17&lt;&gt;"",IF(VLOOKUP('Basic Calculator'!$AE$17,'Basic Calculator'!$AG$18:$AI$75,3,FALSE)=D336,1,0),0)</f>
        <v>0</v>
      </c>
      <c r="B336" s="405">
        <f>IF('Basic Calculator'!$AE$18&lt;&gt;"",IF('Basic Calculator'!$AE$18=E336,1,0),0)</f>
        <v>0</v>
      </c>
      <c r="C336" s="81">
        <f t="shared" si="5"/>
        <v>0</v>
      </c>
      <c r="D336" s="425" t="s">
        <v>1430</v>
      </c>
      <c r="E336" s="425">
        <v>4</v>
      </c>
      <c r="F336" s="309">
        <v>43114</v>
      </c>
      <c r="G336" s="78" t="s">
        <v>761</v>
      </c>
      <c r="H336" s="307" t="s">
        <v>762</v>
      </c>
      <c r="I336" s="414">
        <v>44311</v>
      </c>
      <c r="J336" s="77" t="s">
        <v>537</v>
      </c>
      <c r="K336" s="430" t="s">
        <v>538</v>
      </c>
      <c r="L336" s="414">
        <v>45508</v>
      </c>
      <c r="M336" s="77" t="s">
        <v>1469</v>
      </c>
      <c r="N336" s="311" t="s">
        <v>1110</v>
      </c>
      <c r="O336" s="414">
        <v>46706</v>
      </c>
      <c r="P336" s="77" t="s">
        <v>468</v>
      </c>
      <c r="Q336" s="430" t="s">
        <v>469</v>
      </c>
      <c r="R336" s="414">
        <v>47903</v>
      </c>
      <c r="S336" s="77" t="s">
        <v>1410</v>
      </c>
      <c r="T336" s="311" t="s">
        <v>1047</v>
      </c>
      <c r="U336" s="414">
        <v>49100</v>
      </c>
      <c r="V336" s="77" t="s">
        <v>958</v>
      </c>
      <c r="W336" s="430" t="s">
        <v>959</v>
      </c>
      <c r="X336" s="414">
        <v>50298</v>
      </c>
      <c r="Y336" s="77" t="s">
        <v>2673</v>
      </c>
      <c r="Z336" s="311" t="s">
        <v>363</v>
      </c>
      <c r="AA336" s="414">
        <v>51495</v>
      </c>
      <c r="AB336" s="77" t="s">
        <v>3979</v>
      </c>
      <c r="AC336" s="430" t="s">
        <v>559</v>
      </c>
      <c r="AD336" s="414">
        <v>52692</v>
      </c>
      <c r="AE336" s="77" t="s">
        <v>858</v>
      </c>
      <c r="AF336" s="430" t="s">
        <v>859</v>
      </c>
      <c r="AG336" s="414">
        <v>53889</v>
      </c>
      <c r="AH336" s="77" t="s">
        <v>244</v>
      </c>
      <c r="AI336" s="430" t="s">
        <v>245</v>
      </c>
    </row>
    <row r="337" spans="1:35" x14ac:dyDescent="0.25">
      <c r="A337" s="76">
        <f>IF('Basic Calculator'!$AE$17&lt;&gt;"",IF(VLOOKUP('Basic Calculator'!$AE$17,'Basic Calculator'!$AG$18:$AI$75,3,FALSE)=D337,1,0),0)</f>
        <v>0</v>
      </c>
      <c r="B337" s="405">
        <f>IF('Basic Calculator'!$AE$18&lt;&gt;"",IF('Basic Calculator'!$AE$18=E337,1,0),0)</f>
        <v>0</v>
      </c>
      <c r="C337" s="81">
        <f t="shared" si="5"/>
        <v>0</v>
      </c>
      <c r="D337" s="425" t="s">
        <v>1430</v>
      </c>
      <c r="E337" s="425">
        <v>5</v>
      </c>
      <c r="F337" s="309">
        <v>49577</v>
      </c>
      <c r="G337" s="78" t="s">
        <v>3343</v>
      </c>
      <c r="H337" s="307" t="s">
        <v>1141</v>
      </c>
      <c r="I337" s="414">
        <v>50917</v>
      </c>
      <c r="J337" s="77" t="s">
        <v>3246</v>
      </c>
      <c r="K337" s="430" t="s">
        <v>1824</v>
      </c>
      <c r="L337" s="414">
        <v>52257</v>
      </c>
      <c r="M337" s="77" t="s">
        <v>1370</v>
      </c>
      <c r="N337" s="311" t="s">
        <v>1371</v>
      </c>
      <c r="O337" s="414">
        <v>53596</v>
      </c>
      <c r="P337" s="77" t="s">
        <v>787</v>
      </c>
      <c r="Q337" s="430" t="s">
        <v>788</v>
      </c>
      <c r="R337" s="414">
        <v>54936</v>
      </c>
      <c r="S337" s="77" t="s">
        <v>2226</v>
      </c>
      <c r="T337" s="311" t="s">
        <v>1022</v>
      </c>
      <c r="U337" s="414">
        <v>56276</v>
      </c>
      <c r="V337" s="77" t="s">
        <v>1562</v>
      </c>
      <c r="W337" s="430" t="s">
        <v>1840</v>
      </c>
      <c r="X337" s="414">
        <v>57615</v>
      </c>
      <c r="Y337" s="77" t="s">
        <v>1677</v>
      </c>
      <c r="Z337" s="311" t="s">
        <v>1855</v>
      </c>
      <c r="AA337" s="414">
        <v>58955</v>
      </c>
      <c r="AB337" s="77" t="s">
        <v>277</v>
      </c>
      <c r="AC337" s="430" t="s">
        <v>3006</v>
      </c>
      <c r="AD337" s="414">
        <v>60295</v>
      </c>
      <c r="AE337" s="77" t="s">
        <v>1578</v>
      </c>
      <c r="AF337" s="430" t="s">
        <v>2402</v>
      </c>
      <c r="AG337" s="414">
        <v>61634</v>
      </c>
      <c r="AH337" s="77" t="s">
        <v>3090</v>
      </c>
      <c r="AI337" s="430" t="s">
        <v>645</v>
      </c>
    </row>
    <row r="338" spans="1:35" x14ac:dyDescent="0.25">
      <c r="A338" s="76">
        <f>IF('Basic Calculator'!$AE$17&lt;&gt;"",IF(VLOOKUP('Basic Calculator'!$AE$17,'Basic Calculator'!$AG$18:$AI$75,3,FALSE)=D338,1,0),0)</f>
        <v>0</v>
      </c>
      <c r="B338" s="405">
        <f>IF('Basic Calculator'!$AE$18&lt;&gt;"",IF('Basic Calculator'!$AE$18=E338,1,0),0)</f>
        <v>0</v>
      </c>
      <c r="C338" s="81">
        <f t="shared" si="5"/>
        <v>0</v>
      </c>
      <c r="D338" s="425" t="s">
        <v>1430</v>
      </c>
      <c r="E338" s="425">
        <v>6</v>
      </c>
      <c r="F338" s="309">
        <v>52282</v>
      </c>
      <c r="G338" s="78" t="s">
        <v>1168</v>
      </c>
      <c r="H338" s="307" t="s">
        <v>1169</v>
      </c>
      <c r="I338" s="414">
        <v>53776</v>
      </c>
      <c r="J338" s="77" t="s">
        <v>1722</v>
      </c>
      <c r="K338" s="430" t="s">
        <v>1348</v>
      </c>
      <c r="L338" s="414">
        <v>55269</v>
      </c>
      <c r="M338" s="77" t="s">
        <v>789</v>
      </c>
      <c r="N338" s="311" t="s">
        <v>790</v>
      </c>
      <c r="O338" s="414">
        <v>56763</v>
      </c>
      <c r="P338" s="77" t="s">
        <v>737</v>
      </c>
      <c r="Q338" s="430" t="s">
        <v>1225</v>
      </c>
      <c r="R338" s="414">
        <v>58257</v>
      </c>
      <c r="S338" s="77" t="s">
        <v>3486</v>
      </c>
      <c r="T338" s="311" t="s">
        <v>647</v>
      </c>
      <c r="U338" s="414">
        <v>59751</v>
      </c>
      <c r="V338" s="77" t="s">
        <v>2644</v>
      </c>
      <c r="W338" s="430" t="s">
        <v>2645</v>
      </c>
      <c r="X338" s="414">
        <v>61245</v>
      </c>
      <c r="Y338" s="77" t="s">
        <v>1511</v>
      </c>
      <c r="Z338" s="311" t="s">
        <v>2574</v>
      </c>
      <c r="AA338" s="414">
        <v>62739</v>
      </c>
      <c r="AB338" s="77" t="s">
        <v>1525</v>
      </c>
      <c r="AC338" s="430" t="s">
        <v>2699</v>
      </c>
      <c r="AD338" s="414">
        <v>64233</v>
      </c>
      <c r="AE338" s="77" t="s">
        <v>1213</v>
      </c>
      <c r="AF338" s="430" t="s">
        <v>2862</v>
      </c>
      <c r="AG338" s="414">
        <v>65727</v>
      </c>
      <c r="AH338" s="77" t="s">
        <v>2054</v>
      </c>
      <c r="AI338" s="430" t="s">
        <v>2653</v>
      </c>
    </row>
    <row r="339" spans="1:35" x14ac:dyDescent="0.25">
      <c r="A339" s="76">
        <f>IF('Basic Calculator'!$AE$17&lt;&gt;"",IF(VLOOKUP('Basic Calculator'!$AE$17,'Basic Calculator'!$AG$18:$AI$75,3,FALSE)=D339,1,0),0)</f>
        <v>0</v>
      </c>
      <c r="B339" s="405">
        <f>IF('Basic Calculator'!$AE$18&lt;&gt;"",IF('Basic Calculator'!$AE$18=E339,1,0),0)</f>
        <v>0</v>
      </c>
      <c r="C339" s="81">
        <f t="shared" si="5"/>
        <v>0</v>
      </c>
      <c r="D339" s="425" t="s">
        <v>1430</v>
      </c>
      <c r="E339" s="425">
        <v>7</v>
      </c>
      <c r="F339" s="309">
        <v>56437</v>
      </c>
      <c r="G339" s="78" t="s">
        <v>1290</v>
      </c>
      <c r="H339" s="307" t="s">
        <v>1291</v>
      </c>
      <c r="I339" s="414">
        <v>58097</v>
      </c>
      <c r="J339" s="77" t="s">
        <v>1319</v>
      </c>
      <c r="K339" s="430" t="s">
        <v>2643</v>
      </c>
      <c r="L339" s="414">
        <v>59757</v>
      </c>
      <c r="M339" s="77" t="s">
        <v>2644</v>
      </c>
      <c r="N339" s="311" t="s">
        <v>2645</v>
      </c>
      <c r="O339" s="414">
        <v>61417</v>
      </c>
      <c r="P339" s="77" t="s">
        <v>438</v>
      </c>
      <c r="Q339" s="430" t="s">
        <v>2843</v>
      </c>
      <c r="R339" s="414">
        <v>63077</v>
      </c>
      <c r="S339" s="77" t="s">
        <v>2646</v>
      </c>
      <c r="T339" s="311" t="s">
        <v>3039</v>
      </c>
      <c r="U339" s="414">
        <v>64737</v>
      </c>
      <c r="V339" s="77" t="s">
        <v>620</v>
      </c>
      <c r="W339" s="430" t="s">
        <v>2715</v>
      </c>
      <c r="X339" s="414">
        <v>66397</v>
      </c>
      <c r="Y339" s="77" t="s">
        <v>796</v>
      </c>
      <c r="Z339" s="311" t="s">
        <v>2913</v>
      </c>
      <c r="AA339" s="414">
        <v>68057</v>
      </c>
      <c r="AB339" s="77" t="s">
        <v>467</v>
      </c>
      <c r="AC339" s="430" t="s">
        <v>4766</v>
      </c>
      <c r="AD339" s="414">
        <v>69717</v>
      </c>
      <c r="AE339" s="77" t="s">
        <v>844</v>
      </c>
      <c r="AF339" s="430" t="s">
        <v>4541</v>
      </c>
      <c r="AG339" s="414">
        <v>71378</v>
      </c>
      <c r="AH339" s="77" t="s">
        <v>1222</v>
      </c>
      <c r="AI339" s="430" t="s">
        <v>4541</v>
      </c>
    </row>
    <row r="340" spans="1:35" x14ac:dyDescent="0.25">
      <c r="A340" s="76">
        <f>IF('Basic Calculator'!$AE$17&lt;&gt;"",IF(VLOOKUP('Basic Calculator'!$AE$17,'Basic Calculator'!$AG$18:$AI$75,3,FALSE)=D340,1,0),0)</f>
        <v>0</v>
      </c>
      <c r="B340" s="405">
        <f>IF('Basic Calculator'!$AE$18&lt;&gt;"",IF('Basic Calculator'!$AE$18=E340,1,0),0)</f>
        <v>0</v>
      </c>
      <c r="C340" s="81">
        <f t="shared" si="5"/>
        <v>0</v>
      </c>
      <c r="D340" s="425" t="s">
        <v>1430</v>
      </c>
      <c r="E340" s="425">
        <v>8</v>
      </c>
      <c r="F340" s="309">
        <v>58823</v>
      </c>
      <c r="G340" s="78" t="s">
        <v>378</v>
      </c>
      <c r="H340" s="307" t="s">
        <v>2713</v>
      </c>
      <c r="I340" s="414">
        <v>60661</v>
      </c>
      <c r="J340" s="77" t="s">
        <v>371</v>
      </c>
      <c r="K340" s="430" t="s">
        <v>2213</v>
      </c>
      <c r="L340" s="414">
        <v>62499</v>
      </c>
      <c r="M340" s="77" t="s">
        <v>1836</v>
      </c>
      <c r="N340" s="311" t="s">
        <v>2076</v>
      </c>
      <c r="O340" s="414">
        <v>64337</v>
      </c>
      <c r="P340" s="77" t="s">
        <v>1654</v>
      </c>
      <c r="Q340" s="430" t="s">
        <v>2942</v>
      </c>
      <c r="R340" s="414">
        <v>66175</v>
      </c>
      <c r="S340" s="77" t="s">
        <v>1039</v>
      </c>
      <c r="T340" s="311" t="s">
        <v>3548</v>
      </c>
      <c r="U340" s="414">
        <v>68014</v>
      </c>
      <c r="V340" s="77" t="s">
        <v>2014</v>
      </c>
      <c r="W340" s="430" t="s">
        <v>1964</v>
      </c>
      <c r="X340" s="414">
        <v>69852</v>
      </c>
      <c r="Y340" s="77" t="s">
        <v>1616</v>
      </c>
      <c r="Z340" s="311" t="s">
        <v>4541</v>
      </c>
      <c r="AA340" s="414">
        <v>71690</v>
      </c>
      <c r="AB340" s="77" t="s">
        <v>2390</v>
      </c>
      <c r="AC340" s="430" t="s">
        <v>4541</v>
      </c>
      <c r="AD340" s="414">
        <v>73528</v>
      </c>
      <c r="AE340" s="77" t="s">
        <v>3142</v>
      </c>
      <c r="AF340" s="430" t="s">
        <v>4541</v>
      </c>
      <c r="AG340" s="414">
        <v>75366</v>
      </c>
      <c r="AH340" s="77" t="s">
        <v>2700</v>
      </c>
      <c r="AI340" s="430" t="s">
        <v>4541</v>
      </c>
    </row>
    <row r="341" spans="1:35" x14ac:dyDescent="0.25">
      <c r="A341" s="76">
        <f>IF('Basic Calculator'!$AE$17&lt;&gt;"",IF(VLOOKUP('Basic Calculator'!$AE$17,'Basic Calculator'!$AG$18:$AI$75,3,FALSE)=D341,1,0),0)</f>
        <v>0</v>
      </c>
      <c r="B341" s="405">
        <f>IF('Basic Calculator'!$AE$18&lt;&gt;"",IF('Basic Calculator'!$AE$18=E341,1,0),0)</f>
        <v>0</v>
      </c>
      <c r="C341" s="81">
        <f t="shared" si="5"/>
        <v>0</v>
      </c>
      <c r="D341" s="425" t="s">
        <v>1430</v>
      </c>
      <c r="E341" s="425">
        <v>9</v>
      </c>
      <c r="F341" s="309">
        <v>62941</v>
      </c>
      <c r="G341" s="78" t="s">
        <v>2669</v>
      </c>
      <c r="H341" s="307" t="s">
        <v>2471</v>
      </c>
      <c r="I341" s="414">
        <v>64971</v>
      </c>
      <c r="J341" s="77" t="s">
        <v>536</v>
      </c>
      <c r="K341" s="430" t="s">
        <v>2322</v>
      </c>
      <c r="L341" s="414">
        <v>67001</v>
      </c>
      <c r="M341" s="77" t="s">
        <v>1273</v>
      </c>
      <c r="N341" s="311" t="s">
        <v>3348</v>
      </c>
      <c r="O341" s="414">
        <v>69032</v>
      </c>
      <c r="P341" s="77" t="s">
        <v>673</v>
      </c>
      <c r="Q341" s="430" t="s">
        <v>3683</v>
      </c>
      <c r="R341" s="414">
        <v>71062</v>
      </c>
      <c r="S341" s="77" t="s">
        <v>1181</v>
      </c>
      <c r="T341" s="311" t="s">
        <v>4541</v>
      </c>
      <c r="U341" s="414">
        <v>73092</v>
      </c>
      <c r="V341" s="77" t="s">
        <v>2441</v>
      </c>
      <c r="W341" s="430" t="s">
        <v>4541</v>
      </c>
      <c r="X341" s="414">
        <v>75122</v>
      </c>
      <c r="Y341" s="77" t="s">
        <v>396</v>
      </c>
      <c r="Z341" s="311" t="s">
        <v>4541</v>
      </c>
      <c r="AA341" s="414">
        <v>77153</v>
      </c>
      <c r="AB341" s="77" t="s">
        <v>2916</v>
      </c>
      <c r="AC341" s="430" t="s">
        <v>4541</v>
      </c>
      <c r="AD341" s="414">
        <v>79183</v>
      </c>
      <c r="AE341" s="77" t="s">
        <v>1649</v>
      </c>
      <c r="AF341" s="430" t="s">
        <v>4541</v>
      </c>
      <c r="AG341" s="414">
        <v>81213</v>
      </c>
      <c r="AH341" s="77" t="s">
        <v>1051</v>
      </c>
      <c r="AI341" s="430" t="s">
        <v>4541</v>
      </c>
    </row>
    <row r="342" spans="1:35" x14ac:dyDescent="0.25">
      <c r="A342" s="76">
        <f>IF('Basic Calculator'!$AE$17&lt;&gt;"",IF(VLOOKUP('Basic Calculator'!$AE$17,'Basic Calculator'!$AG$18:$AI$75,3,FALSE)=D342,1,0),0)</f>
        <v>0</v>
      </c>
      <c r="B342" s="405">
        <f>IF('Basic Calculator'!$AE$18&lt;&gt;"",IF('Basic Calculator'!$AE$18=E342,1,0),0)</f>
        <v>0</v>
      </c>
      <c r="C342" s="81">
        <f t="shared" si="5"/>
        <v>0</v>
      </c>
      <c r="D342" s="425" t="s">
        <v>1430</v>
      </c>
      <c r="E342" s="425">
        <v>10</v>
      </c>
      <c r="F342" s="309">
        <v>69312</v>
      </c>
      <c r="G342" s="78" t="s">
        <v>3027</v>
      </c>
      <c r="H342" s="307" t="s">
        <v>4541</v>
      </c>
      <c r="I342" s="414">
        <v>71547</v>
      </c>
      <c r="J342" s="77" t="s">
        <v>1781</v>
      </c>
      <c r="K342" s="430" t="s">
        <v>4541</v>
      </c>
      <c r="L342" s="414">
        <v>73783</v>
      </c>
      <c r="M342" s="77" t="s">
        <v>3736</v>
      </c>
      <c r="N342" s="311" t="s">
        <v>4541</v>
      </c>
      <c r="O342" s="414">
        <v>76018</v>
      </c>
      <c r="P342" s="77" t="s">
        <v>3181</v>
      </c>
      <c r="Q342" s="430" t="s">
        <v>4541</v>
      </c>
      <c r="R342" s="414">
        <v>78254</v>
      </c>
      <c r="S342" s="77" t="s">
        <v>3345</v>
      </c>
      <c r="T342" s="311" t="s">
        <v>4541</v>
      </c>
      <c r="U342" s="414">
        <v>80489</v>
      </c>
      <c r="V342" s="77" t="s">
        <v>509</v>
      </c>
      <c r="W342" s="430" t="s">
        <v>4541</v>
      </c>
      <c r="X342" s="414">
        <v>82725</v>
      </c>
      <c r="Y342" s="77" t="s">
        <v>2376</v>
      </c>
      <c r="Z342" s="311" t="s">
        <v>4541</v>
      </c>
      <c r="AA342" s="414">
        <v>84961</v>
      </c>
      <c r="AB342" s="77" t="s">
        <v>863</v>
      </c>
      <c r="AC342" s="430" t="s">
        <v>4541</v>
      </c>
      <c r="AD342" s="414">
        <v>87196</v>
      </c>
      <c r="AE342" s="77" t="s">
        <v>1656</v>
      </c>
      <c r="AF342" s="430" t="s">
        <v>4541</v>
      </c>
      <c r="AG342" s="414">
        <v>89432</v>
      </c>
      <c r="AH342" s="77" t="s">
        <v>4231</v>
      </c>
      <c r="AI342" s="430" t="s">
        <v>4541</v>
      </c>
    </row>
    <row r="343" spans="1:35" x14ac:dyDescent="0.25">
      <c r="A343" s="76">
        <f>IF('Basic Calculator'!$AE$17&lt;&gt;"",IF(VLOOKUP('Basic Calculator'!$AE$17,'Basic Calculator'!$AG$18:$AI$75,3,FALSE)=D343,1,0),0)</f>
        <v>0</v>
      </c>
      <c r="B343" s="405">
        <f>IF('Basic Calculator'!$AE$18&lt;&gt;"",IF('Basic Calculator'!$AE$18=E343,1,0),0)</f>
        <v>0</v>
      </c>
      <c r="C343" s="81">
        <f t="shared" si="5"/>
        <v>0</v>
      </c>
      <c r="D343" s="425" t="s">
        <v>1430</v>
      </c>
      <c r="E343" s="425">
        <v>11</v>
      </c>
      <c r="F343" s="309">
        <v>73696</v>
      </c>
      <c r="G343" s="78" t="s">
        <v>1715</v>
      </c>
      <c r="H343" s="307" t="s">
        <v>4541</v>
      </c>
      <c r="I343" s="414">
        <v>76152</v>
      </c>
      <c r="J343" s="77" t="s">
        <v>2934</v>
      </c>
      <c r="K343" s="430" t="s">
        <v>4541</v>
      </c>
      <c r="L343" s="414">
        <v>78609</v>
      </c>
      <c r="M343" s="77" t="s">
        <v>1280</v>
      </c>
      <c r="N343" s="311" t="s">
        <v>4541</v>
      </c>
      <c r="O343" s="414">
        <v>81065</v>
      </c>
      <c r="P343" s="77" t="s">
        <v>251</v>
      </c>
      <c r="Q343" s="430" t="s">
        <v>4541</v>
      </c>
      <c r="R343" s="414">
        <v>83521</v>
      </c>
      <c r="S343" s="77" t="s">
        <v>1572</v>
      </c>
      <c r="T343" s="311" t="s">
        <v>4541</v>
      </c>
      <c r="U343" s="414">
        <v>85977</v>
      </c>
      <c r="V343" s="77" t="s">
        <v>3377</v>
      </c>
      <c r="W343" s="430" t="s">
        <v>4541</v>
      </c>
      <c r="X343" s="414">
        <v>88434</v>
      </c>
      <c r="Y343" s="77" t="s">
        <v>2899</v>
      </c>
      <c r="Z343" s="311" t="s">
        <v>4541</v>
      </c>
      <c r="AA343" s="414">
        <v>90890</v>
      </c>
      <c r="AB343" s="77" t="s">
        <v>902</v>
      </c>
      <c r="AC343" s="430" t="s">
        <v>4541</v>
      </c>
      <c r="AD343" s="414">
        <v>93346</v>
      </c>
      <c r="AE343" s="77" t="s">
        <v>2492</v>
      </c>
      <c r="AF343" s="430" t="s">
        <v>4541</v>
      </c>
      <c r="AG343" s="414">
        <v>95803</v>
      </c>
      <c r="AH343" s="77" t="s">
        <v>2910</v>
      </c>
      <c r="AI343" s="430" t="s">
        <v>4541</v>
      </c>
    </row>
    <row r="344" spans="1:35" x14ac:dyDescent="0.25">
      <c r="A344" s="76">
        <f>IF('Basic Calculator'!$AE$17&lt;&gt;"",IF(VLOOKUP('Basic Calculator'!$AE$17,'Basic Calculator'!$AG$18:$AI$75,3,FALSE)=D344,1,0),0)</f>
        <v>0</v>
      </c>
      <c r="B344" s="405">
        <f>IF('Basic Calculator'!$AE$18&lt;&gt;"",IF('Basic Calculator'!$AE$18=E344,1,0),0)</f>
        <v>0</v>
      </c>
      <c r="C344" s="81">
        <f t="shared" si="5"/>
        <v>0</v>
      </c>
      <c r="D344" s="425" t="s">
        <v>1430</v>
      </c>
      <c r="E344" s="425">
        <v>12</v>
      </c>
      <c r="F344" s="309">
        <v>88332</v>
      </c>
      <c r="G344" s="78" t="s">
        <v>1728</v>
      </c>
      <c r="H344" s="307" t="s">
        <v>4541</v>
      </c>
      <c r="I344" s="414">
        <v>91276</v>
      </c>
      <c r="J344" s="77" t="s">
        <v>3610</v>
      </c>
      <c r="K344" s="430" t="s">
        <v>4541</v>
      </c>
      <c r="L344" s="414">
        <v>94220</v>
      </c>
      <c r="M344" s="77" t="s">
        <v>3178</v>
      </c>
      <c r="N344" s="311" t="s">
        <v>4541</v>
      </c>
      <c r="O344" s="414">
        <v>97164</v>
      </c>
      <c r="P344" s="77" t="s">
        <v>2502</v>
      </c>
      <c r="Q344" s="430" t="s">
        <v>4541</v>
      </c>
      <c r="R344" s="414">
        <v>100108</v>
      </c>
      <c r="S344" s="77" t="s">
        <v>2975</v>
      </c>
      <c r="T344" s="311" t="s">
        <v>4541</v>
      </c>
      <c r="U344" s="414">
        <v>103051</v>
      </c>
      <c r="V344" s="77" t="s">
        <v>3940</v>
      </c>
      <c r="W344" s="430" t="s">
        <v>4541</v>
      </c>
      <c r="X344" s="414">
        <v>105995</v>
      </c>
      <c r="Y344" s="77" t="s">
        <v>3553</v>
      </c>
      <c r="Z344" s="311" t="s">
        <v>3553</v>
      </c>
      <c r="AA344" s="414">
        <v>108939</v>
      </c>
      <c r="AB344" s="77" t="s">
        <v>2403</v>
      </c>
      <c r="AC344" s="430" t="s">
        <v>2403</v>
      </c>
      <c r="AD344" s="414">
        <v>111883</v>
      </c>
      <c r="AE344" s="77" t="s">
        <v>3867</v>
      </c>
      <c r="AF344" s="430" t="s">
        <v>3867</v>
      </c>
      <c r="AG344" s="414">
        <v>114827</v>
      </c>
      <c r="AH344" s="77" t="s">
        <v>4767</v>
      </c>
      <c r="AI344" s="430" t="s">
        <v>4767</v>
      </c>
    </row>
    <row r="345" spans="1:35" x14ac:dyDescent="0.25">
      <c r="A345" s="76">
        <f>IF('Basic Calculator'!$AE$17&lt;&gt;"",IF(VLOOKUP('Basic Calculator'!$AE$17,'Basic Calculator'!$AG$18:$AI$75,3,FALSE)=D345,1,0),0)</f>
        <v>0</v>
      </c>
      <c r="B345" s="405">
        <f>IF('Basic Calculator'!$AE$18&lt;&gt;"",IF('Basic Calculator'!$AE$18=E345,1,0),0)</f>
        <v>0</v>
      </c>
      <c r="C345" s="81">
        <f t="shared" si="5"/>
        <v>0</v>
      </c>
      <c r="D345" s="425" t="s">
        <v>1430</v>
      </c>
      <c r="E345" s="425">
        <v>13</v>
      </c>
      <c r="F345" s="309">
        <v>105038</v>
      </c>
      <c r="G345" s="78" t="s">
        <v>3182</v>
      </c>
      <c r="H345" s="307" t="s">
        <v>3182</v>
      </c>
      <c r="I345" s="414">
        <v>108539</v>
      </c>
      <c r="J345" s="77" t="s">
        <v>3969</v>
      </c>
      <c r="K345" s="430" t="s">
        <v>3969</v>
      </c>
      <c r="L345" s="414">
        <v>112041</v>
      </c>
      <c r="M345" s="77" t="s">
        <v>3328</v>
      </c>
      <c r="N345" s="311" t="s">
        <v>3328</v>
      </c>
      <c r="O345" s="414">
        <v>115543</v>
      </c>
      <c r="P345" s="77" t="s">
        <v>3739</v>
      </c>
      <c r="Q345" s="430" t="s">
        <v>3739</v>
      </c>
      <c r="R345" s="414">
        <v>119044</v>
      </c>
      <c r="S345" s="77" t="s">
        <v>4011</v>
      </c>
      <c r="T345" s="311" t="s">
        <v>4011</v>
      </c>
      <c r="U345" s="414">
        <v>122546</v>
      </c>
      <c r="V345" s="77" t="s">
        <v>3942</v>
      </c>
      <c r="W345" s="430" t="s">
        <v>3942</v>
      </c>
      <c r="X345" s="414">
        <v>126048</v>
      </c>
      <c r="Y345" s="77" t="s">
        <v>4768</v>
      </c>
      <c r="Z345" s="311" t="s">
        <v>4768</v>
      </c>
      <c r="AA345" s="414">
        <v>129549</v>
      </c>
      <c r="AB345" s="77" t="s">
        <v>3827</v>
      </c>
      <c r="AC345" s="430" t="s">
        <v>3827</v>
      </c>
      <c r="AD345" s="414">
        <v>133051</v>
      </c>
      <c r="AE345" s="77" t="s">
        <v>3871</v>
      </c>
      <c r="AF345" s="430" t="s">
        <v>3871</v>
      </c>
      <c r="AG345" s="414">
        <v>136553</v>
      </c>
      <c r="AH345" s="77" t="s">
        <v>3674</v>
      </c>
      <c r="AI345" s="430" t="s">
        <v>3674</v>
      </c>
    </row>
    <row r="346" spans="1:35" x14ac:dyDescent="0.25">
      <c r="A346" s="76">
        <f>IF('Basic Calculator'!$AE$17&lt;&gt;"",IF(VLOOKUP('Basic Calculator'!$AE$17,'Basic Calculator'!$AG$18:$AI$75,3,FALSE)=D346,1,0),0)</f>
        <v>0</v>
      </c>
      <c r="B346" s="405">
        <f>IF('Basic Calculator'!$AE$18&lt;&gt;"",IF('Basic Calculator'!$AE$18=E346,1,0),0)</f>
        <v>0</v>
      </c>
      <c r="C346" s="81">
        <f t="shared" si="5"/>
        <v>0</v>
      </c>
      <c r="D346" s="425" t="s">
        <v>1430</v>
      </c>
      <c r="E346" s="425">
        <v>14</v>
      </c>
      <c r="F346" s="309">
        <v>124123</v>
      </c>
      <c r="G346" s="78" t="s">
        <v>4769</v>
      </c>
      <c r="H346" s="307" t="s">
        <v>4769</v>
      </c>
      <c r="I346" s="414">
        <v>128261</v>
      </c>
      <c r="J346" s="77" t="s">
        <v>3493</v>
      </c>
      <c r="K346" s="430" t="s">
        <v>3493</v>
      </c>
      <c r="L346" s="414">
        <v>132398</v>
      </c>
      <c r="M346" s="77" t="s">
        <v>4338</v>
      </c>
      <c r="N346" s="311" t="s">
        <v>4338</v>
      </c>
      <c r="O346" s="414">
        <v>136536</v>
      </c>
      <c r="P346" s="77" t="s">
        <v>2655</v>
      </c>
      <c r="Q346" s="430" t="s">
        <v>2655</v>
      </c>
      <c r="R346" s="414">
        <v>140674</v>
      </c>
      <c r="S346" s="77" t="s">
        <v>4770</v>
      </c>
      <c r="T346" s="311" t="s">
        <v>4770</v>
      </c>
      <c r="U346" s="414">
        <v>144811</v>
      </c>
      <c r="V346" s="77" t="s">
        <v>4771</v>
      </c>
      <c r="W346" s="430" t="s">
        <v>4771</v>
      </c>
      <c r="X346" s="414">
        <v>148949</v>
      </c>
      <c r="Y346" s="77" t="s">
        <v>4772</v>
      </c>
      <c r="Z346" s="311" t="s">
        <v>4772</v>
      </c>
      <c r="AA346" s="414">
        <v>153087</v>
      </c>
      <c r="AB346" s="77" t="s">
        <v>3831</v>
      </c>
      <c r="AC346" s="430" t="s">
        <v>3831</v>
      </c>
      <c r="AD346" s="414">
        <v>157225</v>
      </c>
      <c r="AE346" s="77" t="s">
        <v>3876</v>
      </c>
      <c r="AF346" s="430" t="s">
        <v>3876</v>
      </c>
      <c r="AG346" s="414">
        <v>161362</v>
      </c>
      <c r="AH346" s="77" t="s">
        <v>4773</v>
      </c>
      <c r="AI346" s="430" t="s">
        <v>4773</v>
      </c>
    </row>
    <row r="347" spans="1:35" ht="15.75" thickBot="1" x14ac:dyDescent="0.3">
      <c r="A347" s="419">
        <f>IF('Basic Calculator'!$AE$17&lt;&gt;"",IF(VLOOKUP('Basic Calculator'!$AE$17,'Basic Calculator'!$AG$18:$AI$75,3,FALSE)=D347,1,0),0)</f>
        <v>0</v>
      </c>
      <c r="B347" s="420">
        <f>IF('Basic Calculator'!$AE$18&lt;&gt;"",IF('Basic Calculator'!$AE$18=E347,1,0),0)</f>
        <v>0</v>
      </c>
      <c r="C347" s="422">
        <f t="shared" si="5"/>
        <v>0</v>
      </c>
      <c r="D347" s="426" t="s">
        <v>1430</v>
      </c>
      <c r="E347" s="426">
        <v>15</v>
      </c>
      <c r="F347" s="423">
        <v>146000</v>
      </c>
      <c r="G347" s="416" t="s">
        <v>4774</v>
      </c>
      <c r="H347" s="428" t="s">
        <v>4774</v>
      </c>
      <c r="I347" s="415">
        <v>150867</v>
      </c>
      <c r="J347" s="431" t="s">
        <v>4775</v>
      </c>
      <c r="K347" s="432" t="s">
        <v>4775</v>
      </c>
      <c r="L347" s="415">
        <v>155733</v>
      </c>
      <c r="M347" s="431" t="s">
        <v>3245</v>
      </c>
      <c r="N347" s="433" t="s">
        <v>3245</v>
      </c>
      <c r="O347" s="415">
        <v>160599</v>
      </c>
      <c r="P347" s="431" t="s">
        <v>3745</v>
      </c>
      <c r="Q347" s="432" t="s">
        <v>3745</v>
      </c>
      <c r="R347" s="415">
        <v>165465</v>
      </c>
      <c r="S347" s="431" t="s">
        <v>4776</v>
      </c>
      <c r="T347" s="433" t="s">
        <v>4776</v>
      </c>
      <c r="U347" s="415">
        <v>170332</v>
      </c>
      <c r="V347" s="431" t="s">
        <v>4777</v>
      </c>
      <c r="W347" s="432" t="s">
        <v>4777</v>
      </c>
      <c r="X347" s="415">
        <v>175198</v>
      </c>
      <c r="Y347" s="431" t="s">
        <v>4778</v>
      </c>
      <c r="Z347" s="433" t="s">
        <v>4778</v>
      </c>
      <c r="AA347" s="415">
        <v>180064</v>
      </c>
      <c r="AB347" s="431" t="s">
        <v>4779</v>
      </c>
      <c r="AC347" s="432" t="s">
        <v>4779</v>
      </c>
      <c r="AD347" s="415">
        <v>184930</v>
      </c>
      <c r="AE347" s="431" t="s">
        <v>4780</v>
      </c>
      <c r="AF347" s="432" t="s">
        <v>4780</v>
      </c>
      <c r="AG347" s="415">
        <v>189797</v>
      </c>
      <c r="AH347" s="431" t="s">
        <v>4781</v>
      </c>
      <c r="AI347" s="432" t="s">
        <v>4781</v>
      </c>
    </row>
    <row r="348" spans="1:35" x14ac:dyDescent="0.25">
      <c r="A348" s="82">
        <f>IF('Basic Calculator'!$AE$17&lt;&gt;"",IF(VLOOKUP('Basic Calculator'!$AE$17,'Basic Calculator'!$AG$18:$AI$75,3,FALSE)=D348,1,0),0)</f>
        <v>0</v>
      </c>
      <c r="B348" s="407">
        <f>IF('Basic Calculator'!$AE$18&lt;&gt;"",IF('Basic Calculator'!$AE$18=E348,1,0),0)</f>
        <v>0</v>
      </c>
      <c r="C348" s="83">
        <f t="shared" si="5"/>
        <v>0</v>
      </c>
      <c r="D348" s="434" t="s">
        <v>4782</v>
      </c>
      <c r="E348" s="434">
        <v>1</v>
      </c>
      <c r="F348" s="308">
        <v>25757</v>
      </c>
      <c r="G348" s="84" t="s">
        <v>3647</v>
      </c>
      <c r="H348" s="400" t="s">
        <v>1135</v>
      </c>
      <c r="I348" s="413">
        <v>26621</v>
      </c>
      <c r="J348" s="85" t="s">
        <v>4584</v>
      </c>
      <c r="K348" s="429" t="s">
        <v>4585</v>
      </c>
      <c r="L348" s="413">
        <v>27476</v>
      </c>
      <c r="M348" s="85" t="s">
        <v>2595</v>
      </c>
      <c r="N348" s="310" t="s">
        <v>1311</v>
      </c>
      <c r="O348" s="413">
        <v>28330</v>
      </c>
      <c r="P348" s="85" t="s">
        <v>2273</v>
      </c>
      <c r="Q348" s="429" t="s">
        <v>182</v>
      </c>
      <c r="R348" s="413">
        <v>29184</v>
      </c>
      <c r="S348" s="85" t="s">
        <v>2164</v>
      </c>
      <c r="T348" s="310" t="s">
        <v>1864</v>
      </c>
      <c r="U348" s="413">
        <v>29685</v>
      </c>
      <c r="V348" s="85" t="s">
        <v>728</v>
      </c>
      <c r="W348" s="429" t="s">
        <v>729</v>
      </c>
      <c r="X348" s="413">
        <v>30533</v>
      </c>
      <c r="Y348" s="85" t="s">
        <v>1788</v>
      </c>
      <c r="Z348" s="310" t="s">
        <v>1789</v>
      </c>
      <c r="AA348" s="413">
        <v>31387</v>
      </c>
      <c r="AB348" s="85" t="s">
        <v>3457</v>
      </c>
      <c r="AC348" s="429" t="s">
        <v>1984</v>
      </c>
      <c r="AD348" s="413">
        <v>31421</v>
      </c>
      <c r="AE348" s="85" t="s">
        <v>2244</v>
      </c>
      <c r="AF348" s="429" t="s">
        <v>1364</v>
      </c>
      <c r="AG348" s="413">
        <v>32219</v>
      </c>
      <c r="AH348" s="85" t="s">
        <v>4106</v>
      </c>
      <c r="AI348" s="429" t="s">
        <v>226</v>
      </c>
    </row>
    <row r="349" spans="1:35" x14ac:dyDescent="0.25">
      <c r="A349" s="76">
        <f>IF('Basic Calculator'!$AE$17&lt;&gt;"",IF(VLOOKUP('Basic Calculator'!$AE$17,'Basic Calculator'!$AG$18:$AI$75,3,FALSE)=D349,1,0),0)</f>
        <v>0</v>
      </c>
      <c r="B349" s="405">
        <f>IF('Basic Calculator'!$AE$18&lt;&gt;"",IF('Basic Calculator'!$AE$18=E349,1,0),0)</f>
        <v>0</v>
      </c>
      <c r="C349" s="81">
        <f t="shared" si="5"/>
        <v>0</v>
      </c>
      <c r="D349" s="425" t="s">
        <v>4782</v>
      </c>
      <c r="E349" s="425">
        <v>2</v>
      </c>
      <c r="F349" s="309">
        <v>28962</v>
      </c>
      <c r="G349" s="78" t="s">
        <v>2365</v>
      </c>
      <c r="H349" s="307" t="s">
        <v>304</v>
      </c>
      <c r="I349" s="414">
        <v>29651</v>
      </c>
      <c r="J349" s="77" t="s">
        <v>2034</v>
      </c>
      <c r="K349" s="430" t="s">
        <v>623</v>
      </c>
      <c r="L349" s="414">
        <v>30610</v>
      </c>
      <c r="M349" s="77" t="s">
        <v>1398</v>
      </c>
      <c r="N349" s="311" t="s">
        <v>1399</v>
      </c>
      <c r="O349" s="414">
        <v>31421</v>
      </c>
      <c r="P349" s="77" t="s">
        <v>2244</v>
      </c>
      <c r="Q349" s="430" t="s">
        <v>1364</v>
      </c>
      <c r="R349" s="414">
        <v>31776</v>
      </c>
      <c r="S349" s="77" t="s">
        <v>2641</v>
      </c>
      <c r="T349" s="311" t="s">
        <v>608</v>
      </c>
      <c r="U349" s="414">
        <v>32711</v>
      </c>
      <c r="V349" s="77" t="s">
        <v>2060</v>
      </c>
      <c r="W349" s="430" t="s">
        <v>1531</v>
      </c>
      <c r="X349" s="414">
        <v>33645</v>
      </c>
      <c r="Y349" s="77" t="s">
        <v>2267</v>
      </c>
      <c r="Z349" s="311" t="s">
        <v>1150</v>
      </c>
      <c r="AA349" s="414">
        <v>34580</v>
      </c>
      <c r="AB349" s="77" t="s">
        <v>2243</v>
      </c>
      <c r="AC349" s="430" t="s">
        <v>231</v>
      </c>
      <c r="AD349" s="414">
        <v>35515</v>
      </c>
      <c r="AE349" s="77" t="s">
        <v>4783</v>
      </c>
      <c r="AF349" s="430" t="s">
        <v>2424</v>
      </c>
      <c r="AG349" s="414">
        <v>36450</v>
      </c>
      <c r="AH349" s="77" t="s">
        <v>4046</v>
      </c>
      <c r="AI349" s="430" t="s">
        <v>1701</v>
      </c>
    </row>
    <row r="350" spans="1:35" x14ac:dyDescent="0.25">
      <c r="A350" s="76">
        <f>IF('Basic Calculator'!$AE$17&lt;&gt;"",IF(VLOOKUP('Basic Calculator'!$AE$17,'Basic Calculator'!$AG$18:$AI$75,3,FALSE)=D350,1,0),0)</f>
        <v>0</v>
      </c>
      <c r="B350" s="405">
        <f>IF('Basic Calculator'!$AE$18&lt;&gt;"",IF('Basic Calculator'!$AE$18=E350,1,0),0)</f>
        <v>0</v>
      </c>
      <c r="C350" s="81">
        <f t="shared" si="5"/>
        <v>0</v>
      </c>
      <c r="D350" s="425" t="s">
        <v>4782</v>
      </c>
      <c r="E350" s="425">
        <v>3</v>
      </c>
      <c r="F350" s="309">
        <v>37920</v>
      </c>
      <c r="G350" s="78" t="s">
        <v>514</v>
      </c>
      <c r="H350" s="307" t="s">
        <v>1609</v>
      </c>
      <c r="I350" s="414">
        <v>38973</v>
      </c>
      <c r="J350" s="77" t="s">
        <v>2368</v>
      </c>
      <c r="K350" s="430" t="s">
        <v>1226</v>
      </c>
      <c r="L350" s="414">
        <v>40027</v>
      </c>
      <c r="M350" s="77" t="s">
        <v>997</v>
      </c>
      <c r="N350" s="311" t="s">
        <v>998</v>
      </c>
      <c r="O350" s="414">
        <v>41080</v>
      </c>
      <c r="P350" s="77" t="s">
        <v>1395</v>
      </c>
      <c r="Q350" s="430" t="s">
        <v>885</v>
      </c>
      <c r="R350" s="414">
        <v>42133</v>
      </c>
      <c r="S350" s="77" t="s">
        <v>1564</v>
      </c>
      <c r="T350" s="311" t="s">
        <v>504</v>
      </c>
      <c r="U350" s="414">
        <v>43186</v>
      </c>
      <c r="V350" s="77" t="s">
        <v>819</v>
      </c>
      <c r="W350" s="430" t="s">
        <v>387</v>
      </c>
      <c r="X350" s="414">
        <v>44239</v>
      </c>
      <c r="Y350" s="77" t="s">
        <v>1074</v>
      </c>
      <c r="Z350" s="311" t="s">
        <v>1075</v>
      </c>
      <c r="AA350" s="414">
        <v>45293</v>
      </c>
      <c r="AB350" s="77" t="s">
        <v>4784</v>
      </c>
      <c r="AC350" s="430" t="s">
        <v>1139</v>
      </c>
      <c r="AD350" s="414">
        <v>46346</v>
      </c>
      <c r="AE350" s="77" t="s">
        <v>4785</v>
      </c>
      <c r="AF350" s="430" t="s">
        <v>1140</v>
      </c>
      <c r="AG350" s="414">
        <v>47399</v>
      </c>
      <c r="AH350" s="77" t="s">
        <v>2345</v>
      </c>
      <c r="AI350" s="430" t="s">
        <v>398</v>
      </c>
    </row>
    <row r="351" spans="1:35" x14ac:dyDescent="0.25">
      <c r="A351" s="76">
        <f>IF('Basic Calculator'!$AE$17&lt;&gt;"",IF(VLOOKUP('Basic Calculator'!$AE$17,'Basic Calculator'!$AG$18:$AI$75,3,FALSE)=D351,1,0),0)</f>
        <v>0</v>
      </c>
      <c r="B351" s="405">
        <f>IF('Basic Calculator'!$AE$18&lt;&gt;"",IF('Basic Calculator'!$AE$18=E351,1,0),0)</f>
        <v>0</v>
      </c>
      <c r="C351" s="81">
        <f t="shared" si="5"/>
        <v>0</v>
      </c>
      <c r="D351" s="425" t="s">
        <v>4782</v>
      </c>
      <c r="E351" s="425">
        <v>4</v>
      </c>
      <c r="F351" s="309">
        <v>42565</v>
      </c>
      <c r="G351" s="78" t="s">
        <v>821</v>
      </c>
      <c r="H351" s="307" t="s">
        <v>1613</v>
      </c>
      <c r="I351" s="414">
        <v>43747</v>
      </c>
      <c r="J351" s="77" t="s">
        <v>184</v>
      </c>
      <c r="K351" s="430" t="s">
        <v>3498</v>
      </c>
      <c r="L351" s="414">
        <v>44929</v>
      </c>
      <c r="M351" s="77" t="s">
        <v>1012</v>
      </c>
      <c r="N351" s="311" t="s">
        <v>1013</v>
      </c>
      <c r="O351" s="414">
        <v>46111</v>
      </c>
      <c r="P351" s="77" t="s">
        <v>3776</v>
      </c>
      <c r="Q351" s="430" t="s">
        <v>290</v>
      </c>
      <c r="R351" s="414">
        <v>47293</v>
      </c>
      <c r="S351" s="77" t="s">
        <v>4786</v>
      </c>
      <c r="T351" s="311" t="s">
        <v>479</v>
      </c>
      <c r="U351" s="414">
        <v>48475</v>
      </c>
      <c r="V351" s="77" t="s">
        <v>445</v>
      </c>
      <c r="W351" s="430" t="s">
        <v>446</v>
      </c>
      <c r="X351" s="414">
        <v>49658</v>
      </c>
      <c r="Y351" s="77" t="s">
        <v>248</v>
      </c>
      <c r="Z351" s="311" t="s">
        <v>249</v>
      </c>
      <c r="AA351" s="414">
        <v>50840</v>
      </c>
      <c r="AB351" s="77" t="s">
        <v>759</v>
      </c>
      <c r="AC351" s="430" t="s">
        <v>760</v>
      </c>
      <c r="AD351" s="414">
        <v>52022</v>
      </c>
      <c r="AE351" s="77" t="s">
        <v>774</v>
      </c>
      <c r="AF351" s="430" t="s">
        <v>775</v>
      </c>
      <c r="AG351" s="414">
        <v>53204</v>
      </c>
      <c r="AH351" s="77" t="s">
        <v>484</v>
      </c>
      <c r="AI351" s="430" t="s">
        <v>485</v>
      </c>
    </row>
    <row r="352" spans="1:35" x14ac:dyDescent="0.25">
      <c r="A352" s="76">
        <f>IF('Basic Calculator'!$AE$17&lt;&gt;"",IF(VLOOKUP('Basic Calculator'!$AE$17,'Basic Calculator'!$AG$18:$AI$75,3,FALSE)=D352,1,0),0)</f>
        <v>0</v>
      </c>
      <c r="B352" s="405">
        <f>IF('Basic Calculator'!$AE$18&lt;&gt;"",IF('Basic Calculator'!$AE$18=E352,1,0),0)</f>
        <v>0</v>
      </c>
      <c r="C352" s="81">
        <f t="shared" si="5"/>
        <v>0</v>
      </c>
      <c r="D352" s="425" t="s">
        <v>4782</v>
      </c>
      <c r="E352" s="425">
        <v>5</v>
      </c>
      <c r="F352" s="309">
        <v>48946</v>
      </c>
      <c r="G352" s="78" t="s">
        <v>1132</v>
      </c>
      <c r="H352" s="307" t="s">
        <v>1217</v>
      </c>
      <c r="I352" s="414">
        <v>50269</v>
      </c>
      <c r="J352" s="77" t="s">
        <v>1161</v>
      </c>
      <c r="K352" s="430" t="s">
        <v>1162</v>
      </c>
      <c r="L352" s="414">
        <v>51592</v>
      </c>
      <c r="M352" s="77" t="s">
        <v>1096</v>
      </c>
      <c r="N352" s="311" t="s">
        <v>1097</v>
      </c>
      <c r="O352" s="414">
        <v>52914</v>
      </c>
      <c r="P352" s="77" t="s">
        <v>347</v>
      </c>
      <c r="Q352" s="430" t="s">
        <v>348</v>
      </c>
      <c r="R352" s="414">
        <v>54237</v>
      </c>
      <c r="S352" s="77" t="s">
        <v>234</v>
      </c>
      <c r="T352" s="311" t="s">
        <v>235</v>
      </c>
      <c r="U352" s="414">
        <v>55560</v>
      </c>
      <c r="V352" s="77" t="s">
        <v>375</v>
      </c>
      <c r="W352" s="430" t="s">
        <v>376</v>
      </c>
      <c r="X352" s="414">
        <v>56882</v>
      </c>
      <c r="Y352" s="77" t="s">
        <v>1609</v>
      </c>
      <c r="Z352" s="311" t="s">
        <v>643</v>
      </c>
      <c r="AA352" s="414">
        <v>58205</v>
      </c>
      <c r="AB352" s="77" t="s">
        <v>956</v>
      </c>
      <c r="AC352" s="430" t="s">
        <v>2848</v>
      </c>
      <c r="AD352" s="414">
        <v>59527</v>
      </c>
      <c r="AE352" s="77" t="s">
        <v>1375</v>
      </c>
      <c r="AF352" s="430" t="s">
        <v>1376</v>
      </c>
      <c r="AG352" s="414">
        <v>60850</v>
      </c>
      <c r="AH352" s="77" t="s">
        <v>793</v>
      </c>
      <c r="AI352" s="430" t="s">
        <v>3610</v>
      </c>
    </row>
    <row r="353" spans="1:35" x14ac:dyDescent="0.25">
      <c r="A353" s="76">
        <f>IF('Basic Calculator'!$AE$17&lt;&gt;"",IF(VLOOKUP('Basic Calculator'!$AE$17,'Basic Calculator'!$AG$18:$AI$75,3,FALSE)=D353,1,0),0)</f>
        <v>0</v>
      </c>
      <c r="B353" s="405">
        <f>IF('Basic Calculator'!$AE$18&lt;&gt;"",IF('Basic Calculator'!$AE$18=E353,1,0),0)</f>
        <v>0</v>
      </c>
      <c r="C353" s="81">
        <f t="shared" si="5"/>
        <v>0</v>
      </c>
      <c r="D353" s="425" t="s">
        <v>4782</v>
      </c>
      <c r="E353" s="425">
        <v>6</v>
      </c>
      <c r="F353" s="309">
        <v>51616</v>
      </c>
      <c r="G353" s="78" t="s">
        <v>1287</v>
      </c>
      <c r="H353" s="307" t="s">
        <v>1288</v>
      </c>
      <c r="I353" s="414">
        <v>53091</v>
      </c>
      <c r="J353" s="77" t="s">
        <v>1621</v>
      </c>
      <c r="K353" s="430" t="s">
        <v>4384</v>
      </c>
      <c r="L353" s="414">
        <v>54566</v>
      </c>
      <c r="M353" s="77" t="s">
        <v>780</v>
      </c>
      <c r="N353" s="311" t="s">
        <v>781</v>
      </c>
      <c r="O353" s="414">
        <v>56041</v>
      </c>
      <c r="P353" s="77" t="s">
        <v>1719</v>
      </c>
      <c r="Q353" s="430" t="s">
        <v>1720</v>
      </c>
      <c r="R353" s="414">
        <v>57516</v>
      </c>
      <c r="S353" s="77" t="s">
        <v>990</v>
      </c>
      <c r="T353" s="311" t="s">
        <v>2083</v>
      </c>
      <c r="U353" s="414">
        <v>58991</v>
      </c>
      <c r="V353" s="77" t="s">
        <v>4787</v>
      </c>
      <c r="W353" s="430" t="s">
        <v>4788</v>
      </c>
      <c r="X353" s="414">
        <v>60466</v>
      </c>
      <c r="Y353" s="77" t="s">
        <v>379</v>
      </c>
      <c r="Z353" s="311" t="s">
        <v>719</v>
      </c>
      <c r="AA353" s="414">
        <v>61941</v>
      </c>
      <c r="AB353" s="77" t="s">
        <v>2925</v>
      </c>
      <c r="AC353" s="430" t="s">
        <v>2929</v>
      </c>
      <c r="AD353" s="414">
        <v>63416</v>
      </c>
      <c r="AE353" s="77" t="s">
        <v>535</v>
      </c>
      <c r="AF353" s="430" t="s">
        <v>2769</v>
      </c>
      <c r="AG353" s="414">
        <v>64891</v>
      </c>
      <c r="AH353" s="77" t="s">
        <v>2222</v>
      </c>
      <c r="AI353" s="430" t="s">
        <v>2724</v>
      </c>
    </row>
    <row r="354" spans="1:35" x14ac:dyDescent="0.25">
      <c r="A354" s="76">
        <f>IF('Basic Calculator'!$AE$17&lt;&gt;"",IF(VLOOKUP('Basic Calculator'!$AE$17,'Basic Calculator'!$AG$18:$AI$75,3,FALSE)=D354,1,0),0)</f>
        <v>0</v>
      </c>
      <c r="B354" s="405">
        <f>IF('Basic Calculator'!$AE$18&lt;&gt;"",IF('Basic Calculator'!$AE$18=E354,1,0),0)</f>
        <v>0</v>
      </c>
      <c r="C354" s="81">
        <f t="shared" si="5"/>
        <v>0</v>
      </c>
      <c r="D354" s="425" t="s">
        <v>4782</v>
      </c>
      <c r="E354" s="425">
        <v>7</v>
      </c>
      <c r="F354" s="309">
        <v>55719</v>
      </c>
      <c r="G354" s="78" t="s">
        <v>496</v>
      </c>
      <c r="H354" s="307" t="s">
        <v>477</v>
      </c>
      <c r="I354" s="414">
        <v>57358</v>
      </c>
      <c r="J354" s="77" t="s">
        <v>1948</v>
      </c>
      <c r="K354" s="430" t="s">
        <v>1249</v>
      </c>
      <c r="L354" s="414">
        <v>58997</v>
      </c>
      <c r="M354" s="77" t="s">
        <v>4787</v>
      </c>
      <c r="N354" s="311" t="s">
        <v>4788</v>
      </c>
      <c r="O354" s="414">
        <v>60636</v>
      </c>
      <c r="P354" s="77" t="s">
        <v>1165</v>
      </c>
      <c r="Q354" s="430" t="s">
        <v>978</v>
      </c>
      <c r="R354" s="414">
        <v>62275</v>
      </c>
      <c r="S354" s="77" t="s">
        <v>1825</v>
      </c>
      <c r="T354" s="311" t="s">
        <v>2270</v>
      </c>
      <c r="U354" s="414">
        <v>63914</v>
      </c>
      <c r="V354" s="77" t="s">
        <v>594</v>
      </c>
      <c r="W354" s="430" t="s">
        <v>3918</v>
      </c>
      <c r="X354" s="414">
        <v>65552</v>
      </c>
      <c r="Y354" s="77" t="s">
        <v>1793</v>
      </c>
      <c r="Z354" s="311" t="s">
        <v>4068</v>
      </c>
      <c r="AA354" s="414">
        <v>67191</v>
      </c>
      <c r="AB354" s="77" t="s">
        <v>2616</v>
      </c>
      <c r="AC354" s="430" t="s">
        <v>3259</v>
      </c>
      <c r="AD354" s="414">
        <v>68830</v>
      </c>
      <c r="AE354" s="77" t="s">
        <v>4226</v>
      </c>
      <c r="AF354" s="430" t="s">
        <v>3439</v>
      </c>
      <c r="AG354" s="414">
        <v>70469</v>
      </c>
      <c r="AH354" s="77" t="s">
        <v>4537</v>
      </c>
      <c r="AI354" s="430" t="s">
        <v>3439</v>
      </c>
    </row>
    <row r="355" spans="1:35" x14ac:dyDescent="0.25">
      <c r="A355" s="76">
        <f>IF('Basic Calculator'!$AE$17&lt;&gt;"",IF(VLOOKUP('Basic Calculator'!$AE$17,'Basic Calculator'!$AG$18:$AI$75,3,FALSE)=D355,1,0),0)</f>
        <v>0</v>
      </c>
      <c r="B355" s="405">
        <f>IF('Basic Calculator'!$AE$18&lt;&gt;"",IF('Basic Calculator'!$AE$18=E355,1,0),0)</f>
        <v>0</v>
      </c>
      <c r="C355" s="81">
        <f t="shared" si="5"/>
        <v>0</v>
      </c>
      <c r="D355" s="425" t="s">
        <v>4782</v>
      </c>
      <c r="E355" s="425">
        <v>8</v>
      </c>
      <c r="F355" s="309">
        <v>58075</v>
      </c>
      <c r="G355" s="78" t="s">
        <v>738</v>
      </c>
      <c r="H355" s="307" t="s">
        <v>1941</v>
      </c>
      <c r="I355" s="414">
        <v>59889</v>
      </c>
      <c r="J355" s="77" t="s">
        <v>619</v>
      </c>
      <c r="K355" s="430" t="s">
        <v>2136</v>
      </c>
      <c r="L355" s="414">
        <v>61704</v>
      </c>
      <c r="M355" s="77" t="s">
        <v>1614</v>
      </c>
      <c r="N355" s="311" t="s">
        <v>2432</v>
      </c>
      <c r="O355" s="414">
        <v>63519</v>
      </c>
      <c r="P355" s="77" t="s">
        <v>833</v>
      </c>
      <c r="Q355" s="430" t="s">
        <v>4594</v>
      </c>
      <c r="R355" s="414">
        <v>65333</v>
      </c>
      <c r="S355" s="77" t="s">
        <v>2259</v>
      </c>
      <c r="T355" s="311" t="s">
        <v>2933</v>
      </c>
      <c r="U355" s="414">
        <v>67148</v>
      </c>
      <c r="V355" s="77" t="s">
        <v>2253</v>
      </c>
      <c r="W355" s="430" t="s">
        <v>3719</v>
      </c>
      <c r="X355" s="414">
        <v>68963</v>
      </c>
      <c r="Y355" s="77" t="s">
        <v>2147</v>
      </c>
      <c r="Z355" s="311" t="s">
        <v>3439</v>
      </c>
      <c r="AA355" s="414">
        <v>70777</v>
      </c>
      <c r="AB355" s="77" t="s">
        <v>4591</v>
      </c>
      <c r="AC355" s="430" t="s">
        <v>3439</v>
      </c>
      <c r="AD355" s="414">
        <v>72592</v>
      </c>
      <c r="AE355" s="77" t="s">
        <v>2443</v>
      </c>
      <c r="AF355" s="430" t="s">
        <v>3439</v>
      </c>
      <c r="AG355" s="414">
        <v>74407</v>
      </c>
      <c r="AH355" s="77" t="s">
        <v>2619</v>
      </c>
      <c r="AI355" s="430" t="s">
        <v>3439</v>
      </c>
    </row>
    <row r="356" spans="1:35" x14ac:dyDescent="0.25">
      <c r="A356" s="76">
        <f>IF('Basic Calculator'!$AE$17&lt;&gt;"",IF(VLOOKUP('Basic Calculator'!$AE$17,'Basic Calculator'!$AG$18:$AI$75,3,FALSE)=D356,1,0),0)</f>
        <v>0</v>
      </c>
      <c r="B356" s="405">
        <f>IF('Basic Calculator'!$AE$18&lt;&gt;"",IF('Basic Calculator'!$AE$18=E356,1,0),0)</f>
        <v>0</v>
      </c>
      <c r="C356" s="81">
        <f t="shared" si="5"/>
        <v>0</v>
      </c>
      <c r="D356" s="425" t="s">
        <v>4782</v>
      </c>
      <c r="E356" s="425">
        <v>9</v>
      </c>
      <c r="F356" s="309">
        <v>62140</v>
      </c>
      <c r="G356" s="78" t="s">
        <v>2464</v>
      </c>
      <c r="H356" s="307" t="s">
        <v>2900</v>
      </c>
      <c r="I356" s="414">
        <v>64144</v>
      </c>
      <c r="J356" s="77" t="s">
        <v>1565</v>
      </c>
      <c r="K356" s="430" t="s">
        <v>2749</v>
      </c>
      <c r="L356" s="414">
        <v>66149</v>
      </c>
      <c r="M356" s="77" t="s">
        <v>3108</v>
      </c>
      <c r="N356" s="311" t="s">
        <v>2701</v>
      </c>
      <c r="O356" s="414">
        <v>68153</v>
      </c>
      <c r="P356" s="77" t="s">
        <v>350</v>
      </c>
      <c r="Q356" s="430" t="s">
        <v>3730</v>
      </c>
      <c r="R356" s="414">
        <v>70158</v>
      </c>
      <c r="S356" s="77" t="s">
        <v>2884</v>
      </c>
      <c r="T356" s="311" t="s">
        <v>3439</v>
      </c>
      <c r="U356" s="414">
        <v>72162</v>
      </c>
      <c r="V356" s="77" t="s">
        <v>352</v>
      </c>
      <c r="W356" s="430" t="s">
        <v>3439</v>
      </c>
      <c r="X356" s="414">
        <v>74166</v>
      </c>
      <c r="Y356" s="77" t="s">
        <v>354</v>
      </c>
      <c r="Z356" s="311" t="s">
        <v>3439</v>
      </c>
      <c r="AA356" s="414">
        <v>76171</v>
      </c>
      <c r="AB356" s="77" t="s">
        <v>356</v>
      </c>
      <c r="AC356" s="430" t="s">
        <v>3439</v>
      </c>
      <c r="AD356" s="414">
        <v>78175</v>
      </c>
      <c r="AE356" s="77" t="s">
        <v>3305</v>
      </c>
      <c r="AF356" s="430" t="s">
        <v>3439</v>
      </c>
      <c r="AG356" s="414">
        <v>80180</v>
      </c>
      <c r="AH356" s="77" t="s">
        <v>358</v>
      </c>
      <c r="AI356" s="430" t="s">
        <v>3439</v>
      </c>
    </row>
    <row r="357" spans="1:35" x14ac:dyDescent="0.25">
      <c r="A357" s="76">
        <f>IF('Basic Calculator'!$AE$17&lt;&gt;"",IF(VLOOKUP('Basic Calculator'!$AE$17,'Basic Calculator'!$AG$18:$AI$75,3,FALSE)=D357,1,0),0)</f>
        <v>0</v>
      </c>
      <c r="B357" s="405">
        <f>IF('Basic Calculator'!$AE$18&lt;&gt;"",IF('Basic Calculator'!$AE$18=E357,1,0),0)</f>
        <v>0</v>
      </c>
      <c r="C357" s="81">
        <f t="shared" si="5"/>
        <v>0</v>
      </c>
      <c r="D357" s="425" t="s">
        <v>4782</v>
      </c>
      <c r="E357" s="425">
        <v>10</v>
      </c>
      <c r="F357" s="309">
        <v>68430</v>
      </c>
      <c r="G357" s="78" t="s">
        <v>2333</v>
      </c>
      <c r="H357" s="307" t="s">
        <v>3439</v>
      </c>
      <c r="I357" s="414">
        <v>70637</v>
      </c>
      <c r="J357" s="77" t="s">
        <v>3177</v>
      </c>
      <c r="K357" s="430" t="s">
        <v>3439</v>
      </c>
      <c r="L357" s="414">
        <v>72844</v>
      </c>
      <c r="M357" s="77" t="s">
        <v>2426</v>
      </c>
      <c r="N357" s="311" t="s">
        <v>3439</v>
      </c>
      <c r="O357" s="414">
        <v>75051</v>
      </c>
      <c r="P357" s="77" t="s">
        <v>508</v>
      </c>
      <c r="Q357" s="430" t="s">
        <v>3439</v>
      </c>
      <c r="R357" s="414">
        <v>77258</v>
      </c>
      <c r="S357" s="77" t="s">
        <v>1011</v>
      </c>
      <c r="T357" s="311" t="s">
        <v>3439</v>
      </c>
      <c r="U357" s="414">
        <v>79465</v>
      </c>
      <c r="V357" s="77" t="s">
        <v>3754</v>
      </c>
      <c r="W357" s="430" t="s">
        <v>3439</v>
      </c>
      <c r="X357" s="414">
        <v>81672</v>
      </c>
      <c r="Y357" s="77" t="s">
        <v>2375</v>
      </c>
      <c r="Z357" s="311" t="s">
        <v>3439</v>
      </c>
      <c r="AA357" s="414">
        <v>83879</v>
      </c>
      <c r="AB357" s="77" t="s">
        <v>2082</v>
      </c>
      <c r="AC357" s="430" t="s">
        <v>3439</v>
      </c>
      <c r="AD357" s="414">
        <v>86087</v>
      </c>
      <c r="AE357" s="77" t="s">
        <v>2070</v>
      </c>
      <c r="AF357" s="430" t="s">
        <v>3439</v>
      </c>
      <c r="AG357" s="414">
        <v>88294</v>
      </c>
      <c r="AH357" s="77" t="s">
        <v>3939</v>
      </c>
      <c r="AI357" s="430" t="s">
        <v>3439</v>
      </c>
    </row>
    <row r="358" spans="1:35" x14ac:dyDescent="0.25">
      <c r="A358" s="76">
        <f>IF('Basic Calculator'!$AE$17&lt;&gt;"",IF(VLOOKUP('Basic Calculator'!$AE$17,'Basic Calculator'!$AG$18:$AI$75,3,FALSE)=D358,1,0),0)</f>
        <v>0</v>
      </c>
      <c r="B358" s="405">
        <f>IF('Basic Calculator'!$AE$18&lt;&gt;"",IF('Basic Calculator'!$AE$18=E358,1,0),0)</f>
        <v>0</v>
      </c>
      <c r="C358" s="81">
        <f t="shared" si="5"/>
        <v>0</v>
      </c>
      <c r="D358" s="425" t="s">
        <v>4782</v>
      </c>
      <c r="E358" s="425">
        <v>11</v>
      </c>
      <c r="F358" s="309">
        <v>72758</v>
      </c>
      <c r="G358" s="78" t="s">
        <v>948</v>
      </c>
      <c r="H358" s="307" t="s">
        <v>3439</v>
      </c>
      <c r="I358" s="414">
        <v>75183</v>
      </c>
      <c r="J358" s="77" t="s">
        <v>1427</v>
      </c>
      <c r="K358" s="430" t="s">
        <v>3439</v>
      </c>
      <c r="L358" s="414">
        <v>77608</v>
      </c>
      <c r="M358" s="77" t="s">
        <v>483</v>
      </c>
      <c r="N358" s="311" t="s">
        <v>3439</v>
      </c>
      <c r="O358" s="414">
        <v>80033</v>
      </c>
      <c r="P358" s="77" t="s">
        <v>4789</v>
      </c>
      <c r="Q358" s="430" t="s">
        <v>3439</v>
      </c>
      <c r="R358" s="414">
        <v>82458</v>
      </c>
      <c r="S358" s="77" t="s">
        <v>1997</v>
      </c>
      <c r="T358" s="311" t="s">
        <v>3439</v>
      </c>
      <c r="U358" s="414">
        <v>84883</v>
      </c>
      <c r="V358" s="77" t="s">
        <v>1993</v>
      </c>
      <c r="W358" s="430" t="s">
        <v>3439</v>
      </c>
      <c r="X358" s="414">
        <v>87308</v>
      </c>
      <c r="Y358" s="77" t="s">
        <v>2766</v>
      </c>
      <c r="Z358" s="311" t="s">
        <v>3439</v>
      </c>
      <c r="AA358" s="414">
        <v>89733</v>
      </c>
      <c r="AB358" s="77" t="s">
        <v>3378</v>
      </c>
      <c r="AC358" s="430" t="s">
        <v>3439</v>
      </c>
      <c r="AD358" s="414">
        <v>92158</v>
      </c>
      <c r="AE358" s="77" t="s">
        <v>1940</v>
      </c>
      <c r="AF358" s="430" t="s">
        <v>3439</v>
      </c>
      <c r="AG358" s="414">
        <v>94583</v>
      </c>
      <c r="AH358" s="77" t="s">
        <v>2010</v>
      </c>
      <c r="AI358" s="430" t="s">
        <v>3439</v>
      </c>
    </row>
    <row r="359" spans="1:35" x14ac:dyDescent="0.25">
      <c r="A359" s="76">
        <f>IF('Basic Calculator'!$AE$17&lt;&gt;"",IF(VLOOKUP('Basic Calculator'!$AE$17,'Basic Calculator'!$AG$18:$AI$75,3,FALSE)=D359,1,0),0)</f>
        <v>0</v>
      </c>
      <c r="B359" s="405">
        <f>IF('Basic Calculator'!$AE$18&lt;&gt;"",IF('Basic Calculator'!$AE$18=E359,1,0),0)</f>
        <v>0</v>
      </c>
      <c r="C359" s="81">
        <f t="shared" si="5"/>
        <v>0</v>
      </c>
      <c r="D359" s="425" t="s">
        <v>4782</v>
      </c>
      <c r="E359" s="425">
        <v>12</v>
      </c>
      <c r="F359" s="309">
        <v>87208</v>
      </c>
      <c r="G359" s="78" t="s">
        <v>2894</v>
      </c>
      <c r="H359" s="307" t="s">
        <v>3439</v>
      </c>
      <c r="I359" s="414">
        <v>90114</v>
      </c>
      <c r="J359" s="77" t="s">
        <v>4790</v>
      </c>
      <c r="K359" s="430" t="s">
        <v>3439</v>
      </c>
      <c r="L359" s="414">
        <v>93021</v>
      </c>
      <c r="M359" s="77" t="s">
        <v>2765</v>
      </c>
      <c r="N359" s="311" t="s">
        <v>3439</v>
      </c>
      <c r="O359" s="414">
        <v>95927</v>
      </c>
      <c r="P359" s="77" t="s">
        <v>2893</v>
      </c>
      <c r="Q359" s="430" t="s">
        <v>3439</v>
      </c>
      <c r="R359" s="414">
        <v>98834</v>
      </c>
      <c r="S359" s="77" t="s">
        <v>1877</v>
      </c>
      <c r="T359" s="311" t="s">
        <v>3439</v>
      </c>
      <c r="U359" s="414">
        <v>101740</v>
      </c>
      <c r="V359" s="77" t="s">
        <v>4791</v>
      </c>
      <c r="W359" s="430" t="s">
        <v>3439</v>
      </c>
      <c r="X359" s="414">
        <v>104647</v>
      </c>
      <c r="Y359" s="77" t="s">
        <v>4792</v>
      </c>
      <c r="Z359" s="311" t="s">
        <v>4792</v>
      </c>
      <c r="AA359" s="414">
        <v>107553</v>
      </c>
      <c r="AB359" s="77" t="s">
        <v>4793</v>
      </c>
      <c r="AC359" s="430" t="s">
        <v>4793</v>
      </c>
      <c r="AD359" s="414">
        <v>110460</v>
      </c>
      <c r="AE359" s="77" t="s">
        <v>4794</v>
      </c>
      <c r="AF359" s="430" t="s">
        <v>4794</v>
      </c>
      <c r="AG359" s="414">
        <v>113366</v>
      </c>
      <c r="AH359" s="77" t="s">
        <v>2687</v>
      </c>
      <c r="AI359" s="430" t="s">
        <v>2687</v>
      </c>
    </row>
    <row r="360" spans="1:35" x14ac:dyDescent="0.25">
      <c r="A360" s="76">
        <f>IF('Basic Calculator'!$AE$17&lt;&gt;"",IF(VLOOKUP('Basic Calculator'!$AE$17,'Basic Calculator'!$AG$18:$AI$75,3,FALSE)=D360,1,0),0)</f>
        <v>0</v>
      </c>
      <c r="B360" s="405">
        <f>IF('Basic Calculator'!$AE$18&lt;&gt;"",IF('Basic Calculator'!$AE$18=E360,1,0),0)</f>
        <v>0</v>
      </c>
      <c r="C360" s="81">
        <f t="shared" si="5"/>
        <v>0</v>
      </c>
      <c r="D360" s="425" t="s">
        <v>4782</v>
      </c>
      <c r="E360" s="425">
        <v>13</v>
      </c>
      <c r="F360" s="309">
        <v>103701</v>
      </c>
      <c r="G360" s="78" t="s">
        <v>3309</v>
      </c>
      <c r="H360" s="307" t="s">
        <v>3309</v>
      </c>
      <c r="I360" s="414">
        <v>107158</v>
      </c>
      <c r="J360" s="77" t="s">
        <v>4070</v>
      </c>
      <c r="K360" s="430" t="s">
        <v>4070</v>
      </c>
      <c r="L360" s="414">
        <v>110615</v>
      </c>
      <c r="M360" s="77" t="s">
        <v>4795</v>
      </c>
      <c r="N360" s="311" t="s">
        <v>4795</v>
      </c>
      <c r="O360" s="414">
        <v>114072</v>
      </c>
      <c r="P360" s="77" t="s">
        <v>4796</v>
      </c>
      <c r="Q360" s="430" t="s">
        <v>4796</v>
      </c>
      <c r="R360" s="414">
        <v>117530</v>
      </c>
      <c r="S360" s="77" t="s">
        <v>3922</v>
      </c>
      <c r="T360" s="311" t="s">
        <v>3922</v>
      </c>
      <c r="U360" s="414">
        <v>120987</v>
      </c>
      <c r="V360" s="77" t="s">
        <v>4797</v>
      </c>
      <c r="W360" s="430" t="s">
        <v>4797</v>
      </c>
      <c r="X360" s="414">
        <v>124444</v>
      </c>
      <c r="Y360" s="77" t="s">
        <v>4313</v>
      </c>
      <c r="Z360" s="311" t="s">
        <v>4313</v>
      </c>
      <c r="AA360" s="414">
        <v>127901</v>
      </c>
      <c r="AB360" s="77" t="s">
        <v>4798</v>
      </c>
      <c r="AC360" s="430" t="s">
        <v>4798</v>
      </c>
      <c r="AD360" s="414">
        <v>131358</v>
      </c>
      <c r="AE360" s="77" t="s">
        <v>4799</v>
      </c>
      <c r="AF360" s="430" t="s">
        <v>4799</v>
      </c>
      <c r="AG360" s="414">
        <v>134815</v>
      </c>
      <c r="AH360" s="77" t="s">
        <v>4721</v>
      </c>
      <c r="AI360" s="430" t="s">
        <v>4721</v>
      </c>
    </row>
    <row r="361" spans="1:35" x14ac:dyDescent="0.25">
      <c r="A361" s="76">
        <f>IF('Basic Calculator'!$AE$17&lt;&gt;"",IF(VLOOKUP('Basic Calculator'!$AE$17,'Basic Calculator'!$AG$18:$AI$75,3,FALSE)=D361,1,0),0)</f>
        <v>0</v>
      </c>
      <c r="B361" s="405">
        <f>IF('Basic Calculator'!$AE$18&lt;&gt;"",IF('Basic Calculator'!$AE$18=E361,1,0),0)</f>
        <v>0</v>
      </c>
      <c r="C361" s="81">
        <f t="shared" si="5"/>
        <v>0</v>
      </c>
      <c r="D361" s="425" t="s">
        <v>4782</v>
      </c>
      <c r="E361" s="425">
        <v>14</v>
      </c>
      <c r="F361" s="309">
        <v>122544</v>
      </c>
      <c r="G361" s="78" t="s">
        <v>3942</v>
      </c>
      <c r="H361" s="307" t="s">
        <v>3942</v>
      </c>
      <c r="I361" s="414">
        <v>126629</v>
      </c>
      <c r="J361" s="77" t="s">
        <v>3933</v>
      </c>
      <c r="K361" s="430" t="s">
        <v>3933</v>
      </c>
      <c r="L361" s="414">
        <v>130714</v>
      </c>
      <c r="M361" s="77" t="s">
        <v>4546</v>
      </c>
      <c r="N361" s="311" t="s">
        <v>4546</v>
      </c>
      <c r="O361" s="414">
        <v>134799</v>
      </c>
      <c r="P361" s="77" t="s">
        <v>4800</v>
      </c>
      <c r="Q361" s="430" t="s">
        <v>4800</v>
      </c>
      <c r="R361" s="414">
        <v>138884</v>
      </c>
      <c r="S361" s="77" t="s">
        <v>3732</v>
      </c>
      <c r="T361" s="311" t="s">
        <v>3732</v>
      </c>
      <c r="U361" s="414">
        <v>142969</v>
      </c>
      <c r="V361" s="77" t="s">
        <v>4801</v>
      </c>
      <c r="W361" s="430" t="s">
        <v>4801</v>
      </c>
      <c r="X361" s="414">
        <v>147054</v>
      </c>
      <c r="Y361" s="77" t="s">
        <v>4802</v>
      </c>
      <c r="Z361" s="311" t="s">
        <v>4802</v>
      </c>
      <c r="AA361" s="414">
        <v>151139</v>
      </c>
      <c r="AB361" s="77" t="s">
        <v>4803</v>
      </c>
      <c r="AC361" s="430" t="s">
        <v>4803</v>
      </c>
      <c r="AD361" s="414">
        <v>155224</v>
      </c>
      <c r="AE361" s="77" t="s">
        <v>4804</v>
      </c>
      <c r="AF361" s="430" t="s">
        <v>4804</v>
      </c>
      <c r="AG361" s="414">
        <v>159309</v>
      </c>
      <c r="AH361" s="77" t="s">
        <v>4729</v>
      </c>
      <c r="AI361" s="430" t="s">
        <v>4729</v>
      </c>
    </row>
    <row r="362" spans="1:35" ht="15.75" thickBot="1" x14ac:dyDescent="0.3">
      <c r="A362" s="419">
        <f>IF('Basic Calculator'!$AE$17&lt;&gt;"",IF(VLOOKUP('Basic Calculator'!$AE$17,'Basic Calculator'!$AG$18:$AI$75,3,FALSE)=D362,1,0),0)</f>
        <v>0</v>
      </c>
      <c r="B362" s="420">
        <f>IF('Basic Calculator'!$AE$18&lt;&gt;"",IF('Basic Calculator'!$AE$18=E362,1,0),0)</f>
        <v>0</v>
      </c>
      <c r="C362" s="422">
        <f t="shared" si="5"/>
        <v>0</v>
      </c>
      <c r="D362" s="426" t="s">
        <v>4782</v>
      </c>
      <c r="E362" s="426">
        <v>15</v>
      </c>
      <c r="F362" s="423">
        <v>144143</v>
      </c>
      <c r="G362" s="416" t="s">
        <v>4805</v>
      </c>
      <c r="H362" s="428" t="s">
        <v>4805</v>
      </c>
      <c r="I362" s="415">
        <v>148947</v>
      </c>
      <c r="J362" s="431" t="s">
        <v>4772</v>
      </c>
      <c r="K362" s="432" t="s">
        <v>4772</v>
      </c>
      <c r="L362" s="415">
        <v>153751</v>
      </c>
      <c r="M362" s="431" t="s">
        <v>4806</v>
      </c>
      <c r="N362" s="433" t="s">
        <v>4806</v>
      </c>
      <c r="O362" s="415">
        <v>158555</v>
      </c>
      <c r="P362" s="431" t="s">
        <v>4807</v>
      </c>
      <c r="Q362" s="432" t="s">
        <v>4807</v>
      </c>
      <c r="R362" s="415">
        <v>163360</v>
      </c>
      <c r="S362" s="431" t="s">
        <v>4808</v>
      </c>
      <c r="T362" s="433" t="s">
        <v>4808</v>
      </c>
      <c r="U362" s="415">
        <v>168164</v>
      </c>
      <c r="V362" s="431" t="s">
        <v>4809</v>
      </c>
      <c r="W362" s="432" t="s">
        <v>4809</v>
      </c>
      <c r="X362" s="415">
        <v>172968</v>
      </c>
      <c r="Y362" s="431" t="s">
        <v>4810</v>
      </c>
      <c r="Z362" s="433" t="s">
        <v>4810</v>
      </c>
      <c r="AA362" s="415">
        <v>177773</v>
      </c>
      <c r="AB362" s="431" t="s">
        <v>4811</v>
      </c>
      <c r="AC362" s="432" t="s">
        <v>4811</v>
      </c>
      <c r="AD362" s="415">
        <v>182577</v>
      </c>
      <c r="AE362" s="431" t="s">
        <v>4812</v>
      </c>
      <c r="AF362" s="432" t="s">
        <v>4812</v>
      </c>
      <c r="AG362" s="415">
        <v>187381</v>
      </c>
      <c r="AH362" s="431" t="s">
        <v>4737</v>
      </c>
      <c r="AI362" s="432" t="s">
        <v>4737</v>
      </c>
    </row>
    <row r="363" spans="1:35" x14ac:dyDescent="0.25">
      <c r="A363" s="82">
        <f>IF('Basic Calculator'!$AE$17&lt;&gt;"",IF(VLOOKUP('Basic Calculator'!$AE$17,'Basic Calculator'!$AG$18:$AI$75,3,FALSE)=D363,1,0),0)</f>
        <v>0</v>
      </c>
      <c r="B363" s="407">
        <f>IF('Basic Calculator'!$AE$18&lt;&gt;"",IF('Basic Calculator'!$AE$18=E363,1,0),0)</f>
        <v>0</v>
      </c>
      <c r="C363" s="83">
        <f t="shared" si="5"/>
        <v>0</v>
      </c>
      <c r="D363" s="434" t="s">
        <v>1448</v>
      </c>
      <c r="E363" s="434">
        <v>1</v>
      </c>
      <c r="F363" s="308">
        <v>21986</v>
      </c>
      <c r="G363" s="84" t="s">
        <v>4813</v>
      </c>
      <c r="H363" s="400" t="s">
        <v>3302</v>
      </c>
      <c r="I363" s="413">
        <v>22724</v>
      </c>
      <c r="J363" s="85" t="s">
        <v>4814</v>
      </c>
      <c r="K363" s="429" t="s">
        <v>2343</v>
      </c>
      <c r="L363" s="413">
        <v>23454</v>
      </c>
      <c r="M363" s="85" t="s">
        <v>4815</v>
      </c>
      <c r="N363" s="310" t="s">
        <v>733</v>
      </c>
      <c r="O363" s="413">
        <v>24183</v>
      </c>
      <c r="P363" s="85" t="s">
        <v>4816</v>
      </c>
      <c r="Q363" s="429" t="s">
        <v>3213</v>
      </c>
      <c r="R363" s="413">
        <v>24912</v>
      </c>
      <c r="S363" s="85" t="s">
        <v>3646</v>
      </c>
      <c r="T363" s="310" t="s">
        <v>409</v>
      </c>
      <c r="U363" s="413">
        <v>25339</v>
      </c>
      <c r="V363" s="85" t="s">
        <v>1190</v>
      </c>
      <c r="W363" s="429" t="s">
        <v>917</v>
      </c>
      <c r="X363" s="413">
        <v>26063</v>
      </c>
      <c r="Y363" s="85" t="s">
        <v>518</v>
      </c>
      <c r="Z363" s="310" t="s">
        <v>519</v>
      </c>
      <c r="AA363" s="413">
        <v>26792</v>
      </c>
      <c r="AB363" s="85" t="s">
        <v>4261</v>
      </c>
      <c r="AC363" s="429" t="s">
        <v>4262</v>
      </c>
      <c r="AD363" s="413">
        <v>26821</v>
      </c>
      <c r="AE363" s="85" t="s">
        <v>4138</v>
      </c>
      <c r="AF363" s="429" t="s">
        <v>1263</v>
      </c>
      <c r="AG363" s="413">
        <v>27502</v>
      </c>
      <c r="AH363" s="85" t="s">
        <v>2180</v>
      </c>
      <c r="AI363" s="429" t="s">
        <v>1312</v>
      </c>
    </row>
    <row r="364" spans="1:35" x14ac:dyDescent="0.25">
      <c r="A364" s="76">
        <f>IF('Basic Calculator'!$AE$17&lt;&gt;"",IF(VLOOKUP('Basic Calculator'!$AE$17,'Basic Calculator'!$AG$18:$AI$75,3,FALSE)=D364,1,0),0)</f>
        <v>0</v>
      </c>
      <c r="B364" s="405">
        <f>IF('Basic Calculator'!$AE$18&lt;&gt;"",IF('Basic Calculator'!$AE$18=E364,1,0),0)</f>
        <v>0</v>
      </c>
      <c r="C364" s="81">
        <f t="shared" si="5"/>
        <v>0</v>
      </c>
      <c r="D364" s="425" t="s">
        <v>1448</v>
      </c>
      <c r="E364" s="425">
        <v>2</v>
      </c>
      <c r="F364" s="309">
        <v>24722</v>
      </c>
      <c r="G364" s="78" t="s">
        <v>4817</v>
      </c>
      <c r="H364" s="307" t="s">
        <v>4560</v>
      </c>
      <c r="I364" s="414">
        <v>25310</v>
      </c>
      <c r="J364" s="77" t="s">
        <v>814</v>
      </c>
      <c r="K364" s="430" t="s">
        <v>815</v>
      </c>
      <c r="L364" s="414">
        <v>26129</v>
      </c>
      <c r="M364" s="77" t="s">
        <v>2447</v>
      </c>
      <c r="N364" s="311" t="s">
        <v>913</v>
      </c>
      <c r="O364" s="414">
        <v>26821</v>
      </c>
      <c r="P364" s="77" t="s">
        <v>4138</v>
      </c>
      <c r="Q364" s="430" t="s">
        <v>1263</v>
      </c>
      <c r="R364" s="414">
        <v>27124</v>
      </c>
      <c r="S364" s="77" t="s">
        <v>1192</v>
      </c>
      <c r="T364" s="311" t="s">
        <v>1193</v>
      </c>
      <c r="U364" s="414">
        <v>27922</v>
      </c>
      <c r="V364" s="77" t="s">
        <v>4818</v>
      </c>
      <c r="W364" s="430" t="s">
        <v>1194</v>
      </c>
      <c r="X364" s="414">
        <v>28720</v>
      </c>
      <c r="Y364" s="77" t="s">
        <v>177</v>
      </c>
      <c r="Z364" s="311" t="s">
        <v>178</v>
      </c>
      <c r="AA364" s="414">
        <v>29518</v>
      </c>
      <c r="AB364" s="77" t="s">
        <v>2411</v>
      </c>
      <c r="AC364" s="430" t="s">
        <v>2387</v>
      </c>
      <c r="AD364" s="414">
        <v>30316</v>
      </c>
      <c r="AE364" s="77" t="s">
        <v>2412</v>
      </c>
      <c r="AF364" s="430" t="s">
        <v>1522</v>
      </c>
      <c r="AG364" s="414">
        <v>31114</v>
      </c>
      <c r="AH364" s="77" t="s">
        <v>2622</v>
      </c>
      <c r="AI364" s="430" t="s">
        <v>1470</v>
      </c>
    </row>
    <row r="365" spans="1:35" x14ac:dyDescent="0.25">
      <c r="A365" s="76">
        <f>IF('Basic Calculator'!$AE$17&lt;&gt;"",IF(VLOOKUP('Basic Calculator'!$AE$17,'Basic Calculator'!$AG$18:$AI$75,3,FALSE)=D365,1,0),0)</f>
        <v>0</v>
      </c>
      <c r="B365" s="405">
        <f>IF('Basic Calculator'!$AE$18&lt;&gt;"",IF('Basic Calculator'!$AE$18=E365,1,0),0)</f>
        <v>0</v>
      </c>
      <c r="C365" s="81">
        <f t="shared" si="5"/>
        <v>0</v>
      </c>
      <c r="D365" s="425" t="s">
        <v>1448</v>
      </c>
      <c r="E365" s="425">
        <v>3</v>
      </c>
      <c r="F365" s="309">
        <v>32369</v>
      </c>
      <c r="G365" s="78" t="s">
        <v>2439</v>
      </c>
      <c r="H365" s="307" t="s">
        <v>1093</v>
      </c>
      <c r="I365" s="414">
        <v>33268</v>
      </c>
      <c r="J365" s="77" t="s">
        <v>3256</v>
      </c>
      <c r="K365" s="430" t="s">
        <v>949</v>
      </c>
      <c r="L365" s="414">
        <v>34167</v>
      </c>
      <c r="M365" s="77" t="s">
        <v>3801</v>
      </c>
      <c r="N365" s="311" t="s">
        <v>2596</v>
      </c>
      <c r="O365" s="414">
        <v>35066</v>
      </c>
      <c r="P365" s="77" t="s">
        <v>3205</v>
      </c>
      <c r="Q365" s="430" t="s">
        <v>682</v>
      </c>
      <c r="R365" s="414">
        <v>35965</v>
      </c>
      <c r="S365" s="77" t="s">
        <v>4499</v>
      </c>
      <c r="T365" s="311" t="s">
        <v>631</v>
      </c>
      <c r="U365" s="414">
        <v>36864</v>
      </c>
      <c r="V365" s="77" t="s">
        <v>4066</v>
      </c>
      <c r="W365" s="430" t="s">
        <v>1419</v>
      </c>
      <c r="X365" s="414">
        <v>37763</v>
      </c>
      <c r="Y365" s="77" t="s">
        <v>4819</v>
      </c>
      <c r="Z365" s="311" t="s">
        <v>4820</v>
      </c>
      <c r="AA365" s="414">
        <v>38662</v>
      </c>
      <c r="AB365" s="77" t="s">
        <v>1658</v>
      </c>
      <c r="AC365" s="430" t="s">
        <v>1659</v>
      </c>
      <c r="AD365" s="414">
        <v>39561</v>
      </c>
      <c r="AE365" s="77" t="s">
        <v>1253</v>
      </c>
      <c r="AF365" s="430" t="s">
        <v>1446</v>
      </c>
      <c r="AG365" s="414">
        <v>40460</v>
      </c>
      <c r="AH365" s="77" t="s">
        <v>2593</v>
      </c>
      <c r="AI365" s="430" t="s">
        <v>831</v>
      </c>
    </row>
    <row r="366" spans="1:35" x14ac:dyDescent="0.25">
      <c r="A366" s="76">
        <f>IF('Basic Calculator'!$AE$17&lt;&gt;"",IF(VLOOKUP('Basic Calculator'!$AE$17,'Basic Calculator'!$AG$18:$AI$75,3,FALSE)=D366,1,0),0)</f>
        <v>0</v>
      </c>
      <c r="B366" s="405">
        <f>IF('Basic Calculator'!$AE$18&lt;&gt;"",IF('Basic Calculator'!$AE$18=E366,1,0),0)</f>
        <v>0</v>
      </c>
      <c r="C366" s="81">
        <f t="shared" si="5"/>
        <v>0</v>
      </c>
      <c r="D366" s="425" t="s">
        <v>1448</v>
      </c>
      <c r="E366" s="425">
        <v>4</v>
      </c>
      <c r="F366" s="309">
        <v>36334</v>
      </c>
      <c r="G366" s="78" t="s">
        <v>3401</v>
      </c>
      <c r="H366" s="307" t="s">
        <v>1339</v>
      </c>
      <c r="I366" s="414">
        <v>37343</v>
      </c>
      <c r="J366" s="77" t="s">
        <v>3255</v>
      </c>
      <c r="K366" s="430" t="s">
        <v>1637</v>
      </c>
      <c r="L366" s="414">
        <v>38352</v>
      </c>
      <c r="M366" s="77" t="s">
        <v>407</v>
      </c>
      <c r="N366" s="311" t="s">
        <v>497</v>
      </c>
      <c r="O366" s="414">
        <v>39361</v>
      </c>
      <c r="P366" s="77" t="s">
        <v>408</v>
      </c>
      <c r="Q366" s="430" t="s">
        <v>1966</v>
      </c>
      <c r="R366" s="414">
        <v>40370</v>
      </c>
      <c r="S366" s="77" t="s">
        <v>199</v>
      </c>
      <c r="T366" s="311" t="s">
        <v>200</v>
      </c>
      <c r="U366" s="414">
        <v>41379</v>
      </c>
      <c r="V366" s="77" t="s">
        <v>923</v>
      </c>
      <c r="W366" s="430" t="s">
        <v>380</v>
      </c>
      <c r="X366" s="414">
        <v>42388</v>
      </c>
      <c r="Y366" s="77" t="s">
        <v>1433</v>
      </c>
      <c r="Z366" s="311" t="s">
        <v>2823</v>
      </c>
      <c r="AA366" s="414">
        <v>43397</v>
      </c>
      <c r="AB366" s="77" t="s">
        <v>322</v>
      </c>
      <c r="AC366" s="430" t="s">
        <v>323</v>
      </c>
      <c r="AD366" s="414">
        <v>44406</v>
      </c>
      <c r="AE366" s="77" t="s">
        <v>2063</v>
      </c>
      <c r="AF366" s="430" t="s">
        <v>1125</v>
      </c>
      <c r="AG366" s="414">
        <v>45415</v>
      </c>
      <c r="AH366" s="77" t="s">
        <v>3937</v>
      </c>
      <c r="AI366" s="430" t="s">
        <v>843</v>
      </c>
    </row>
    <row r="367" spans="1:35" x14ac:dyDescent="0.25">
      <c r="A367" s="76">
        <f>IF('Basic Calculator'!$AE$17&lt;&gt;"",IF(VLOOKUP('Basic Calculator'!$AE$17,'Basic Calculator'!$AG$18:$AI$75,3,FALSE)=D367,1,0),0)</f>
        <v>0</v>
      </c>
      <c r="B367" s="405">
        <f>IF('Basic Calculator'!$AE$18&lt;&gt;"",IF('Basic Calculator'!$AE$18=E367,1,0),0)</f>
        <v>0</v>
      </c>
      <c r="C367" s="81">
        <f t="shared" si="5"/>
        <v>0</v>
      </c>
      <c r="D367" s="425" t="s">
        <v>1448</v>
      </c>
      <c r="E367" s="425">
        <v>5</v>
      </c>
      <c r="F367" s="309">
        <v>41781</v>
      </c>
      <c r="G367" s="78" t="s">
        <v>1406</v>
      </c>
      <c r="H367" s="307" t="s">
        <v>890</v>
      </c>
      <c r="I367" s="414">
        <v>42910</v>
      </c>
      <c r="J367" s="77" t="s">
        <v>2598</v>
      </c>
      <c r="K367" s="430" t="s">
        <v>1526</v>
      </c>
      <c r="L367" s="414">
        <v>44039</v>
      </c>
      <c r="M367" s="77" t="s">
        <v>3280</v>
      </c>
      <c r="N367" s="311" t="s">
        <v>2943</v>
      </c>
      <c r="O367" s="414">
        <v>45168</v>
      </c>
      <c r="P367" s="77" t="s">
        <v>3402</v>
      </c>
      <c r="Q367" s="430" t="s">
        <v>1045</v>
      </c>
      <c r="R367" s="414">
        <v>46297</v>
      </c>
      <c r="S367" s="77" t="s">
        <v>1775</v>
      </c>
      <c r="T367" s="311" t="s">
        <v>1512</v>
      </c>
      <c r="U367" s="414">
        <v>47426</v>
      </c>
      <c r="V367" s="77" t="s">
        <v>217</v>
      </c>
      <c r="W367" s="430" t="s">
        <v>218</v>
      </c>
      <c r="X367" s="414">
        <v>48555</v>
      </c>
      <c r="Y367" s="77" t="s">
        <v>1093</v>
      </c>
      <c r="Z367" s="311" t="s">
        <v>805</v>
      </c>
      <c r="AA367" s="414">
        <v>49684</v>
      </c>
      <c r="AB367" s="77" t="s">
        <v>1229</v>
      </c>
      <c r="AC367" s="430" t="s">
        <v>1230</v>
      </c>
      <c r="AD367" s="414">
        <v>50813</v>
      </c>
      <c r="AE367" s="77" t="s">
        <v>825</v>
      </c>
      <c r="AF367" s="430" t="s">
        <v>852</v>
      </c>
      <c r="AG367" s="414">
        <v>51942</v>
      </c>
      <c r="AH367" s="77" t="s">
        <v>1102</v>
      </c>
      <c r="AI367" s="430" t="s">
        <v>976</v>
      </c>
    </row>
    <row r="368" spans="1:35" x14ac:dyDescent="0.25">
      <c r="A368" s="76">
        <f>IF('Basic Calculator'!$AE$17&lt;&gt;"",IF(VLOOKUP('Basic Calculator'!$AE$17,'Basic Calculator'!$AG$18:$AI$75,3,FALSE)=D368,1,0),0)</f>
        <v>0</v>
      </c>
      <c r="B368" s="405">
        <f>IF('Basic Calculator'!$AE$18&lt;&gt;"",IF('Basic Calculator'!$AE$18=E368,1,0),0)</f>
        <v>0</v>
      </c>
      <c r="C368" s="81">
        <f t="shared" si="5"/>
        <v>0</v>
      </c>
      <c r="D368" s="425" t="s">
        <v>1448</v>
      </c>
      <c r="E368" s="425">
        <v>6</v>
      </c>
      <c r="F368" s="309">
        <v>44060</v>
      </c>
      <c r="G368" s="78" t="s">
        <v>1951</v>
      </c>
      <c r="H368" s="307" t="s">
        <v>281</v>
      </c>
      <c r="I368" s="414">
        <v>45319</v>
      </c>
      <c r="J368" s="77" t="s">
        <v>213</v>
      </c>
      <c r="K368" s="430" t="s">
        <v>214</v>
      </c>
      <c r="L368" s="414">
        <v>46578</v>
      </c>
      <c r="M368" s="77" t="s">
        <v>1085</v>
      </c>
      <c r="N368" s="311" t="s">
        <v>1086</v>
      </c>
      <c r="O368" s="414">
        <v>47837</v>
      </c>
      <c r="P368" s="77" t="s">
        <v>1529</v>
      </c>
      <c r="Q368" s="430" t="s">
        <v>1530</v>
      </c>
      <c r="R368" s="414">
        <v>49096</v>
      </c>
      <c r="S368" s="77" t="s">
        <v>1816</v>
      </c>
      <c r="T368" s="311" t="s">
        <v>1747</v>
      </c>
      <c r="U368" s="414">
        <v>50355</v>
      </c>
      <c r="V368" s="77" t="s">
        <v>4444</v>
      </c>
      <c r="W368" s="430" t="s">
        <v>1499</v>
      </c>
      <c r="X368" s="414">
        <v>51614</v>
      </c>
      <c r="Y368" s="77" t="s">
        <v>1287</v>
      </c>
      <c r="Z368" s="311" t="s">
        <v>1288</v>
      </c>
      <c r="AA368" s="414">
        <v>52873</v>
      </c>
      <c r="AB368" s="77" t="s">
        <v>4225</v>
      </c>
      <c r="AC368" s="430" t="s">
        <v>1434</v>
      </c>
      <c r="AD368" s="414">
        <v>54132</v>
      </c>
      <c r="AE368" s="77" t="s">
        <v>735</v>
      </c>
      <c r="AF368" s="430" t="s">
        <v>1051</v>
      </c>
      <c r="AG368" s="414">
        <v>55391</v>
      </c>
      <c r="AH368" s="77" t="s">
        <v>274</v>
      </c>
      <c r="AI368" s="430" t="s">
        <v>275</v>
      </c>
    </row>
    <row r="369" spans="1:35" x14ac:dyDescent="0.25">
      <c r="A369" s="76">
        <f>IF('Basic Calculator'!$AE$17&lt;&gt;"",IF(VLOOKUP('Basic Calculator'!$AE$17,'Basic Calculator'!$AG$18:$AI$75,3,FALSE)=D369,1,0),0)</f>
        <v>0</v>
      </c>
      <c r="B369" s="405">
        <f>IF('Basic Calculator'!$AE$18&lt;&gt;"",IF('Basic Calculator'!$AE$18=E369,1,0),0)</f>
        <v>0</v>
      </c>
      <c r="C369" s="81">
        <f t="shared" si="5"/>
        <v>0</v>
      </c>
      <c r="D369" s="425" t="s">
        <v>1448</v>
      </c>
      <c r="E369" s="425">
        <v>7</v>
      </c>
      <c r="F369" s="309">
        <v>47562</v>
      </c>
      <c r="G369" s="78" t="s">
        <v>1062</v>
      </c>
      <c r="H369" s="307" t="s">
        <v>713</v>
      </c>
      <c r="I369" s="414">
        <v>48961</v>
      </c>
      <c r="J369" s="77" t="s">
        <v>2369</v>
      </c>
      <c r="K369" s="430" t="s">
        <v>2370</v>
      </c>
      <c r="L369" s="414">
        <v>50360</v>
      </c>
      <c r="M369" s="77" t="s">
        <v>4444</v>
      </c>
      <c r="N369" s="311" t="s">
        <v>1499</v>
      </c>
      <c r="O369" s="414">
        <v>51759</v>
      </c>
      <c r="P369" s="77" t="s">
        <v>261</v>
      </c>
      <c r="Q369" s="430" t="s">
        <v>262</v>
      </c>
      <c r="R369" s="414">
        <v>53158</v>
      </c>
      <c r="S369" s="77" t="s">
        <v>1534</v>
      </c>
      <c r="T369" s="311" t="s">
        <v>1306</v>
      </c>
      <c r="U369" s="414">
        <v>54557</v>
      </c>
      <c r="V369" s="77" t="s">
        <v>1980</v>
      </c>
      <c r="W369" s="430" t="s">
        <v>1981</v>
      </c>
      <c r="X369" s="414">
        <v>55956</v>
      </c>
      <c r="Y369" s="77" t="s">
        <v>1340</v>
      </c>
      <c r="Z369" s="311" t="s">
        <v>2371</v>
      </c>
      <c r="AA369" s="414">
        <v>57355</v>
      </c>
      <c r="AB369" s="77" t="s">
        <v>1948</v>
      </c>
      <c r="AC369" s="430" t="s">
        <v>1249</v>
      </c>
      <c r="AD369" s="414">
        <v>58754</v>
      </c>
      <c r="AE369" s="77" t="s">
        <v>2372</v>
      </c>
      <c r="AF369" s="430" t="s">
        <v>256</v>
      </c>
      <c r="AG369" s="414">
        <v>60153</v>
      </c>
      <c r="AH369" s="77" t="s">
        <v>593</v>
      </c>
      <c r="AI369" s="430" t="s">
        <v>256</v>
      </c>
    </row>
    <row r="370" spans="1:35" x14ac:dyDescent="0.25">
      <c r="A370" s="76">
        <f>IF('Basic Calculator'!$AE$17&lt;&gt;"",IF(VLOOKUP('Basic Calculator'!$AE$17,'Basic Calculator'!$AG$18:$AI$75,3,FALSE)=D370,1,0),0)</f>
        <v>0</v>
      </c>
      <c r="B370" s="405">
        <f>IF('Basic Calculator'!$AE$18&lt;&gt;"",IF('Basic Calculator'!$AE$18=E370,1,0),0)</f>
        <v>0</v>
      </c>
      <c r="C370" s="81">
        <f t="shared" si="5"/>
        <v>0</v>
      </c>
      <c r="D370" s="425" t="s">
        <v>1448</v>
      </c>
      <c r="E370" s="425">
        <v>8</v>
      </c>
      <c r="F370" s="309">
        <v>49573</v>
      </c>
      <c r="G370" s="78" t="s">
        <v>4411</v>
      </c>
      <c r="H370" s="307" t="s">
        <v>447</v>
      </c>
      <c r="I370" s="414">
        <v>51122</v>
      </c>
      <c r="J370" s="77" t="s">
        <v>4414</v>
      </c>
      <c r="K370" s="430" t="s">
        <v>691</v>
      </c>
      <c r="L370" s="414">
        <v>52671</v>
      </c>
      <c r="M370" s="77" t="s">
        <v>1774</v>
      </c>
      <c r="N370" s="311" t="s">
        <v>804</v>
      </c>
      <c r="O370" s="414">
        <v>54220</v>
      </c>
      <c r="P370" s="77" t="s">
        <v>1335</v>
      </c>
      <c r="Q370" s="430" t="s">
        <v>1336</v>
      </c>
      <c r="R370" s="414">
        <v>55769</v>
      </c>
      <c r="S370" s="77" t="s">
        <v>1175</v>
      </c>
      <c r="T370" s="311" t="s">
        <v>2335</v>
      </c>
      <c r="U370" s="414">
        <v>57318</v>
      </c>
      <c r="V370" s="77" t="s">
        <v>3193</v>
      </c>
      <c r="W370" s="430" t="s">
        <v>3194</v>
      </c>
      <c r="X370" s="414">
        <v>58867</v>
      </c>
      <c r="Y370" s="77" t="s">
        <v>777</v>
      </c>
      <c r="Z370" s="311" t="s">
        <v>256</v>
      </c>
      <c r="AA370" s="414">
        <v>60416</v>
      </c>
      <c r="AB370" s="77" t="s">
        <v>533</v>
      </c>
      <c r="AC370" s="430" t="s">
        <v>256</v>
      </c>
      <c r="AD370" s="414">
        <v>61965</v>
      </c>
      <c r="AE370" s="77" t="s">
        <v>202</v>
      </c>
      <c r="AF370" s="430" t="s">
        <v>256</v>
      </c>
      <c r="AG370" s="414">
        <v>63514</v>
      </c>
      <c r="AH370" s="77" t="s">
        <v>2674</v>
      </c>
      <c r="AI370" s="430" t="s">
        <v>256</v>
      </c>
    </row>
    <row r="371" spans="1:35" x14ac:dyDescent="0.25">
      <c r="A371" s="76">
        <f>IF('Basic Calculator'!$AE$17&lt;&gt;"",IF(VLOOKUP('Basic Calculator'!$AE$17,'Basic Calculator'!$AG$18:$AI$75,3,FALSE)=D371,1,0),0)</f>
        <v>0</v>
      </c>
      <c r="B371" s="405">
        <f>IF('Basic Calculator'!$AE$18&lt;&gt;"",IF('Basic Calculator'!$AE$18=E371,1,0),0)</f>
        <v>0</v>
      </c>
      <c r="C371" s="81">
        <f t="shared" si="5"/>
        <v>0</v>
      </c>
      <c r="D371" s="425" t="s">
        <v>1448</v>
      </c>
      <c r="E371" s="425">
        <v>9</v>
      </c>
      <c r="F371" s="309">
        <v>53043</v>
      </c>
      <c r="G371" s="78" t="s">
        <v>232</v>
      </c>
      <c r="H371" s="307" t="s">
        <v>233</v>
      </c>
      <c r="I371" s="414">
        <v>54754</v>
      </c>
      <c r="J371" s="77" t="s">
        <v>630</v>
      </c>
      <c r="K371" s="430" t="s">
        <v>292</v>
      </c>
      <c r="L371" s="414">
        <v>56465</v>
      </c>
      <c r="M371" s="77" t="s">
        <v>1576</v>
      </c>
      <c r="N371" s="311" t="s">
        <v>2153</v>
      </c>
      <c r="O371" s="414">
        <v>58176</v>
      </c>
      <c r="P371" s="77" t="s">
        <v>3088</v>
      </c>
      <c r="Q371" s="430" t="s">
        <v>3089</v>
      </c>
      <c r="R371" s="414">
        <v>59887</v>
      </c>
      <c r="S371" s="77" t="s">
        <v>619</v>
      </c>
      <c r="T371" s="311" t="s">
        <v>256</v>
      </c>
      <c r="U371" s="414">
        <v>61598</v>
      </c>
      <c r="V371" s="77" t="s">
        <v>885</v>
      </c>
      <c r="W371" s="430" t="s">
        <v>256</v>
      </c>
      <c r="X371" s="414">
        <v>63309</v>
      </c>
      <c r="Y371" s="77" t="s">
        <v>1127</v>
      </c>
      <c r="Z371" s="311" t="s">
        <v>256</v>
      </c>
      <c r="AA371" s="414">
        <v>65020</v>
      </c>
      <c r="AB371" s="77" t="s">
        <v>1982</v>
      </c>
      <c r="AC371" s="430" t="s">
        <v>256</v>
      </c>
      <c r="AD371" s="414">
        <v>66731</v>
      </c>
      <c r="AE371" s="77" t="s">
        <v>337</v>
      </c>
      <c r="AF371" s="430" t="s">
        <v>256</v>
      </c>
      <c r="AG371" s="414">
        <v>68442</v>
      </c>
      <c r="AH371" s="77" t="s">
        <v>2333</v>
      </c>
      <c r="AI371" s="430" t="s">
        <v>256</v>
      </c>
    </row>
    <row r="372" spans="1:35" x14ac:dyDescent="0.25">
      <c r="A372" s="76">
        <f>IF('Basic Calculator'!$AE$17&lt;&gt;"",IF(VLOOKUP('Basic Calculator'!$AE$17,'Basic Calculator'!$AG$18:$AI$75,3,FALSE)=D372,1,0),0)</f>
        <v>0</v>
      </c>
      <c r="B372" s="405">
        <f>IF('Basic Calculator'!$AE$18&lt;&gt;"",IF('Basic Calculator'!$AE$18=E372,1,0),0)</f>
        <v>0</v>
      </c>
      <c r="C372" s="81">
        <f t="shared" si="5"/>
        <v>0</v>
      </c>
      <c r="D372" s="425" t="s">
        <v>1448</v>
      </c>
      <c r="E372" s="425">
        <v>10</v>
      </c>
      <c r="F372" s="309">
        <v>58412</v>
      </c>
      <c r="G372" s="78" t="s">
        <v>255</v>
      </c>
      <c r="H372" s="307" t="s">
        <v>256</v>
      </c>
      <c r="I372" s="414">
        <v>60296</v>
      </c>
      <c r="J372" s="77" t="s">
        <v>1578</v>
      </c>
      <c r="K372" s="430" t="s">
        <v>256</v>
      </c>
      <c r="L372" s="414">
        <v>62180</v>
      </c>
      <c r="M372" s="77" t="s">
        <v>321</v>
      </c>
      <c r="N372" s="311" t="s">
        <v>256</v>
      </c>
      <c r="O372" s="414">
        <v>64064</v>
      </c>
      <c r="P372" s="77" t="s">
        <v>4007</v>
      </c>
      <c r="Q372" s="430" t="s">
        <v>256</v>
      </c>
      <c r="R372" s="414">
        <v>65948</v>
      </c>
      <c r="S372" s="77" t="s">
        <v>3403</v>
      </c>
      <c r="T372" s="311" t="s">
        <v>256</v>
      </c>
      <c r="U372" s="414">
        <v>67832</v>
      </c>
      <c r="V372" s="77" t="s">
        <v>3790</v>
      </c>
      <c r="W372" s="430" t="s">
        <v>256</v>
      </c>
      <c r="X372" s="414">
        <v>69716</v>
      </c>
      <c r="Y372" s="77" t="s">
        <v>1780</v>
      </c>
      <c r="Z372" s="311" t="s">
        <v>256</v>
      </c>
      <c r="AA372" s="414">
        <v>71600</v>
      </c>
      <c r="AB372" s="77" t="s">
        <v>2361</v>
      </c>
      <c r="AC372" s="430" t="s">
        <v>256</v>
      </c>
      <c r="AD372" s="414">
        <v>73484</v>
      </c>
      <c r="AE372" s="77" t="s">
        <v>291</v>
      </c>
      <c r="AF372" s="430" t="s">
        <v>256</v>
      </c>
      <c r="AG372" s="414">
        <v>75368</v>
      </c>
      <c r="AH372" s="77" t="s">
        <v>2700</v>
      </c>
      <c r="AI372" s="430" t="s">
        <v>256</v>
      </c>
    </row>
    <row r="373" spans="1:35" x14ac:dyDescent="0.25">
      <c r="A373" s="76">
        <f>IF('Basic Calculator'!$AE$17&lt;&gt;"",IF(VLOOKUP('Basic Calculator'!$AE$17,'Basic Calculator'!$AG$18:$AI$75,3,FALSE)=D373,1,0),0)</f>
        <v>0</v>
      </c>
      <c r="B373" s="405">
        <f>IF('Basic Calculator'!$AE$18&lt;&gt;"",IF('Basic Calculator'!$AE$18=E373,1,0),0)</f>
        <v>0</v>
      </c>
      <c r="C373" s="81">
        <f t="shared" si="5"/>
        <v>0</v>
      </c>
      <c r="D373" s="425" t="s">
        <v>1448</v>
      </c>
      <c r="E373" s="425">
        <v>11</v>
      </c>
      <c r="F373" s="309">
        <v>62107</v>
      </c>
      <c r="G373" s="78" t="s">
        <v>432</v>
      </c>
      <c r="H373" s="307" t="s">
        <v>256</v>
      </c>
      <c r="I373" s="414">
        <v>64177</v>
      </c>
      <c r="J373" s="77" t="s">
        <v>1483</v>
      </c>
      <c r="K373" s="430" t="s">
        <v>256</v>
      </c>
      <c r="L373" s="414">
        <v>66247</v>
      </c>
      <c r="M373" s="77" t="s">
        <v>4821</v>
      </c>
      <c r="N373" s="311" t="s">
        <v>256</v>
      </c>
      <c r="O373" s="414">
        <v>68317</v>
      </c>
      <c r="P373" s="77" t="s">
        <v>1325</v>
      </c>
      <c r="Q373" s="430" t="s">
        <v>256</v>
      </c>
      <c r="R373" s="414">
        <v>70387</v>
      </c>
      <c r="S373" s="77" t="s">
        <v>2720</v>
      </c>
      <c r="T373" s="311" t="s">
        <v>256</v>
      </c>
      <c r="U373" s="414">
        <v>72457</v>
      </c>
      <c r="V373" s="77" t="s">
        <v>2137</v>
      </c>
      <c r="W373" s="430" t="s">
        <v>256</v>
      </c>
      <c r="X373" s="414">
        <v>74527</v>
      </c>
      <c r="Y373" s="77" t="s">
        <v>1302</v>
      </c>
      <c r="Z373" s="311" t="s">
        <v>256</v>
      </c>
      <c r="AA373" s="414">
        <v>76597</v>
      </c>
      <c r="AB373" s="77" t="s">
        <v>2417</v>
      </c>
      <c r="AC373" s="430" t="s">
        <v>256</v>
      </c>
      <c r="AD373" s="414">
        <v>78667</v>
      </c>
      <c r="AE373" s="77" t="s">
        <v>4562</v>
      </c>
      <c r="AF373" s="430" t="s">
        <v>256</v>
      </c>
      <c r="AG373" s="414">
        <v>80737</v>
      </c>
      <c r="AH373" s="77" t="s">
        <v>1221</v>
      </c>
      <c r="AI373" s="430" t="s">
        <v>256</v>
      </c>
    </row>
    <row r="374" spans="1:35" x14ac:dyDescent="0.25">
      <c r="A374" s="76">
        <f>IF('Basic Calculator'!$AE$17&lt;&gt;"",IF(VLOOKUP('Basic Calculator'!$AE$17,'Basic Calculator'!$AG$18:$AI$75,3,FALSE)=D374,1,0),0)</f>
        <v>0</v>
      </c>
      <c r="B374" s="405">
        <f>IF('Basic Calculator'!$AE$18&lt;&gt;"",IF('Basic Calculator'!$AE$18=E374,1,0),0)</f>
        <v>0</v>
      </c>
      <c r="C374" s="81">
        <f t="shared" si="5"/>
        <v>0</v>
      </c>
      <c r="D374" s="425" t="s">
        <v>1448</v>
      </c>
      <c r="E374" s="425">
        <v>12</v>
      </c>
      <c r="F374" s="309">
        <v>74441</v>
      </c>
      <c r="G374" s="78" t="s">
        <v>622</v>
      </c>
      <c r="H374" s="307" t="s">
        <v>256</v>
      </c>
      <c r="I374" s="414">
        <v>76922</v>
      </c>
      <c r="J374" s="77" t="s">
        <v>681</v>
      </c>
      <c r="K374" s="430" t="s">
        <v>256</v>
      </c>
      <c r="L374" s="414">
        <v>79403</v>
      </c>
      <c r="M374" s="77" t="s">
        <v>2277</v>
      </c>
      <c r="N374" s="311" t="s">
        <v>256</v>
      </c>
      <c r="O374" s="414">
        <v>81884</v>
      </c>
      <c r="P374" s="77" t="s">
        <v>1307</v>
      </c>
      <c r="Q374" s="430" t="s">
        <v>256</v>
      </c>
      <c r="R374" s="414">
        <v>84365</v>
      </c>
      <c r="S374" s="77" t="s">
        <v>3704</v>
      </c>
      <c r="T374" s="311" t="s">
        <v>256</v>
      </c>
      <c r="U374" s="414">
        <v>86846</v>
      </c>
      <c r="V374" s="77" t="s">
        <v>1875</v>
      </c>
      <c r="W374" s="430" t="s">
        <v>256</v>
      </c>
      <c r="X374" s="414">
        <v>89327</v>
      </c>
      <c r="Y374" s="77" t="s">
        <v>1976</v>
      </c>
      <c r="Z374" s="311" t="s">
        <v>1976</v>
      </c>
      <c r="AA374" s="414">
        <v>91808</v>
      </c>
      <c r="AB374" s="77" t="s">
        <v>4502</v>
      </c>
      <c r="AC374" s="430" t="s">
        <v>4502</v>
      </c>
      <c r="AD374" s="414">
        <v>94289</v>
      </c>
      <c r="AE374" s="77" t="s">
        <v>2433</v>
      </c>
      <c r="AF374" s="430" t="s">
        <v>2433</v>
      </c>
      <c r="AG374" s="414">
        <v>96770</v>
      </c>
      <c r="AH374" s="77" t="s">
        <v>4305</v>
      </c>
      <c r="AI374" s="430" t="s">
        <v>4305</v>
      </c>
    </row>
    <row r="375" spans="1:35" x14ac:dyDescent="0.25">
      <c r="A375" s="76">
        <f>IF('Basic Calculator'!$AE$17&lt;&gt;"",IF(VLOOKUP('Basic Calculator'!$AE$17,'Basic Calculator'!$AG$18:$AI$75,3,FALSE)=D375,1,0),0)</f>
        <v>0</v>
      </c>
      <c r="B375" s="405">
        <f>IF('Basic Calculator'!$AE$18&lt;&gt;"",IF('Basic Calculator'!$AE$18=E375,1,0),0)</f>
        <v>0</v>
      </c>
      <c r="C375" s="81">
        <f t="shared" si="5"/>
        <v>0</v>
      </c>
      <c r="D375" s="425" t="s">
        <v>1448</v>
      </c>
      <c r="E375" s="425">
        <v>13</v>
      </c>
      <c r="F375" s="309">
        <v>88520</v>
      </c>
      <c r="G375" s="78" t="s">
        <v>4788</v>
      </c>
      <c r="H375" s="307" t="s">
        <v>4788</v>
      </c>
      <c r="I375" s="414">
        <v>91471</v>
      </c>
      <c r="J375" s="77" t="s">
        <v>2617</v>
      </c>
      <c r="K375" s="430" t="s">
        <v>2617</v>
      </c>
      <c r="L375" s="414">
        <v>94422</v>
      </c>
      <c r="M375" s="77" t="s">
        <v>2471</v>
      </c>
      <c r="N375" s="311" t="s">
        <v>2471</v>
      </c>
      <c r="O375" s="414">
        <v>97373</v>
      </c>
      <c r="P375" s="77" t="s">
        <v>4822</v>
      </c>
      <c r="Q375" s="430" t="s">
        <v>4822</v>
      </c>
      <c r="R375" s="414">
        <v>100324</v>
      </c>
      <c r="S375" s="77" t="s">
        <v>4426</v>
      </c>
      <c r="T375" s="311" t="s">
        <v>4426</v>
      </c>
      <c r="U375" s="414">
        <v>103275</v>
      </c>
      <c r="V375" s="77" t="s">
        <v>3756</v>
      </c>
      <c r="W375" s="430" t="s">
        <v>3756</v>
      </c>
      <c r="X375" s="414">
        <v>106226</v>
      </c>
      <c r="Y375" s="77" t="s">
        <v>3049</v>
      </c>
      <c r="Z375" s="311" t="s">
        <v>3049</v>
      </c>
      <c r="AA375" s="414">
        <v>109177</v>
      </c>
      <c r="AB375" s="77" t="s">
        <v>2852</v>
      </c>
      <c r="AC375" s="430" t="s">
        <v>2852</v>
      </c>
      <c r="AD375" s="414">
        <v>112128</v>
      </c>
      <c r="AE375" s="77" t="s">
        <v>4422</v>
      </c>
      <c r="AF375" s="430" t="s">
        <v>4422</v>
      </c>
      <c r="AG375" s="414">
        <v>115079</v>
      </c>
      <c r="AH375" s="77" t="s">
        <v>3376</v>
      </c>
      <c r="AI375" s="430" t="s">
        <v>3376</v>
      </c>
    </row>
    <row r="376" spans="1:35" x14ac:dyDescent="0.25">
      <c r="A376" s="76">
        <f>IF('Basic Calculator'!$AE$17&lt;&gt;"",IF(VLOOKUP('Basic Calculator'!$AE$17,'Basic Calculator'!$AG$18:$AI$75,3,FALSE)=D376,1,0),0)</f>
        <v>0</v>
      </c>
      <c r="B376" s="405">
        <f>IF('Basic Calculator'!$AE$18&lt;&gt;"",IF('Basic Calculator'!$AE$18=E376,1,0),0)</f>
        <v>0</v>
      </c>
      <c r="C376" s="81">
        <f t="shared" si="5"/>
        <v>0</v>
      </c>
      <c r="D376" s="425" t="s">
        <v>1448</v>
      </c>
      <c r="E376" s="425">
        <v>14</v>
      </c>
      <c r="F376" s="309">
        <v>104604</v>
      </c>
      <c r="G376" s="78" t="s">
        <v>3140</v>
      </c>
      <c r="H376" s="307" t="s">
        <v>3140</v>
      </c>
      <c r="I376" s="414">
        <v>108091</v>
      </c>
      <c r="J376" s="77" t="s">
        <v>3962</v>
      </c>
      <c r="K376" s="430" t="s">
        <v>3962</v>
      </c>
      <c r="L376" s="414">
        <v>111578</v>
      </c>
      <c r="M376" s="77" t="s">
        <v>4823</v>
      </c>
      <c r="N376" s="311" t="s">
        <v>4823</v>
      </c>
      <c r="O376" s="414">
        <v>115065</v>
      </c>
      <c r="P376" s="77" t="s">
        <v>4824</v>
      </c>
      <c r="Q376" s="430" t="s">
        <v>4824</v>
      </c>
      <c r="R376" s="414">
        <v>118552</v>
      </c>
      <c r="S376" s="77" t="s">
        <v>4825</v>
      </c>
      <c r="T376" s="311" t="s">
        <v>4825</v>
      </c>
      <c r="U376" s="414">
        <v>122039</v>
      </c>
      <c r="V376" s="77" t="s">
        <v>3758</v>
      </c>
      <c r="W376" s="430" t="s">
        <v>3758</v>
      </c>
      <c r="X376" s="414">
        <v>125526</v>
      </c>
      <c r="Y376" s="77" t="s">
        <v>4826</v>
      </c>
      <c r="Z376" s="311" t="s">
        <v>4826</v>
      </c>
      <c r="AA376" s="414">
        <v>129013</v>
      </c>
      <c r="AB376" s="77" t="s">
        <v>3148</v>
      </c>
      <c r="AC376" s="430" t="s">
        <v>3148</v>
      </c>
      <c r="AD376" s="414">
        <v>132500</v>
      </c>
      <c r="AE376" s="77" t="s">
        <v>4827</v>
      </c>
      <c r="AF376" s="430" t="s">
        <v>4827</v>
      </c>
      <c r="AG376" s="414">
        <v>135987</v>
      </c>
      <c r="AH376" s="77" t="s">
        <v>4828</v>
      </c>
      <c r="AI376" s="430" t="s">
        <v>4828</v>
      </c>
    </row>
    <row r="377" spans="1:35" ht="15.75" thickBot="1" x14ac:dyDescent="0.3">
      <c r="A377" s="419">
        <f>IF('Basic Calculator'!$AE$17&lt;&gt;"",IF(VLOOKUP('Basic Calculator'!$AE$17,'Basic Calculator'!$AG$18:$AI$75,3,FALSE)=D377,1,0),0)</f>
        <v>0</v>
      </c>
      <c r="B377" s="420">
        <f>IF('Basic Calculator'!$AE$18&lt;&gt;"",IF('Basic Calculator'!$AE$18=E377,1,0),0)</f>
        <v>0</v>
      </c>
      <c r="C377" s="422">
        <f t="shared" si="5"/>
        <v>0</v>
      </c>
      <c r="D377" s="426" t="s">
        <v>1448</v>
      </c>
      <c r="E377" s="426">
        <v>15</v>
      </c>
      <c r="F377" s="423">
        <v>123041</v>
      </c>
      <c r="G377" s="416" t="s">
        <v>4035</v>
      </c>
      <c r="H377" s="428" t="s">
        <v>4035</v>
      </c>
      <c r="I377" s="415">
        <v>127142</v>
      </c>
      <c r="J377" s="431" t="s">
        <v>4829</v>
      </c>
      <c r="K377" s="432" t="s">
        <v>4829</v>
      </c>
      <c r="L377" s="415">
        <v>131243</v>
      </c>
      <c r="M377" s="431" t="s">
        <v>4830</v>
      </c>
      <c r="N377" s="433" t="s">
        <v>4830</v>
      </c>
      <c r="O377" s="415">
        <v>135344</v>
      </c>
      <c r="P377" s="431" t="s">
        <v>3621</v>
      </c>
      <c r="Q377" s="432" t="s">
        <v>3621</v>
      </c>
      <c r="R377" s="415">
        <v>139445</v>
      </c>
      <c r="S377" s="431" t="s">
        <v>4831</v>
      </c>
      <c r="T377" s="433" t="s">
        <v>4831</v>
      </c>
      <c r="U377" s="415">
        <v>143546</v>
      </c>
      <c r="V377" s="431" t="s">
        <v>3761</v>
      </c>
      <c r="W377" s="432" t="s">
        <v>3761</v>
      </c>
      <c r="X377" s="415">
        <v>147647</v>
      </c>
      <c r="Y377" s="431" t="s">
        <v>4832</v>
      </c>
      <c r="Z377" s="433" t="s">
        <v>4832</v>
      </c>
      <c r="AA377" s="415">
        <v>151748</v>
      </c>
      <c r="AB377" s="431" t="s">
        <v>4833</v>
      </c>
      <c r="AC377" s="432" t="s">
        <v>4833</v>
      </c>
      <c r="AD377" s="415">
        <v>155849</v>
      </c>
      <c r="AE377" s="431" t="s">
        <v>4834</v>
      </c>
      <c r="AF377" s="432" t="s">
        <v>4834</v>
      </c>
      <c r="AG377" s="415">
        <v>159950</v>
      </c>
      <c r="AH377" s="431" t="s">
        <v>3926</v>
      </c>
      <c r="AI377" s="432" t="s">
        <v>3926</v>
      </c>
    </row>
    <row r="378" spans="1:35" x14ac:dyDescent="0.25">
      <c r="A378" s="82">
        <f>IF('Basic Calculator'!$AE$17&lt;&gt;"",IF(VLOOKUP('Basic Calculator'!$AE$17,'Basic Calculator'!$AG$18:$AI$75,3,FALSE)=D378,1,0),0)</f>
        <v>0</v>
      </c>
      <c r="B378" s="407">
        <f>IF('Basic Calculator'!$AE$18&lt;&gt;"",IF('Basic Calculator'!$AE$18=E378,1,0),0)</f>
        <v>0</v>
      </c>
      <c r="C378" s="83">
        <f t="shared" si="5"/>
        <v>0</v>
      </c>
      <c r="D378" s="434" t="s">
        <v>1489</v>
      </c>
      <c r="E378" s="434">
        <v>1</v>
      </c>
      <c r="F378" s="308">
        <v>28938</v>
      </c>
      <c r="G378" s="84" t="s">
        <v>2377</v>
      </c>
      <c r="H378" s="400" t="s">
        <v>1130</v>
      </c>
      <c r="I378" s="413">
        <v>29909</v>
      </c>
      <c r="J378" s="85" t="s">
        <v>4140</v>
      </c>
      <c r="K378" s="429" t="s">
        <v>2315</v>
      </c>
      <c r="L378" s="413">
        <v>30870</v>
      </c>
      <c r="M378" s="85" t="s">
        <v>2702</v>
      </c>
      <c r="N378" s="310" t="s">
        <v>2703</v>
      </c>
      <c r="O378" s="413">
        <v>31830</v>
      </c>
      <c r="P378" s="85" t="s">
        <v>2728</v>
      </c>
      <c r="Q378" s="429" t="s">
        <v>2332</v>
      </c>
      <c r="R378" s="413">
        <v>32789</v>
      </c>
      <c r="S378" s="85" t="s">
        <v>4376</v>
      </c>
      <c r="T378" s="310" t="s">
        <v>4377</v>
      </c>
      <c r="U378" s="413">
        <v>33351</v>
      </c>
      <c r="V378" s="85" t="s">
        <v>1946</v>
      </c>
      <c r="W378" s="429" t="s">
        <v>778</v>
      </c>
      <c r="X378" s="413">
        <v>34304</v>
      </c>
      <c r="Y378" s="85" t="s">
        <v>2329</v>
      </c>
      <c r="Z378" s="310" t="s">
        <v>417</v>
      </c>
      <c r="AA378" s="413">
        <v>35264</v>
      </c>
      <c r="AB378" s="85" t="s">
        <v>3278</v>
      </c>
      <c r="AC378" s="429" t="s">
        <v>347</v>
      </c>
      <c r="AD378" s="413">
        <v>35302</v>
      </c>
      <c r="AE378" s="85" t="s">
        <v>4835</v>
      </c>
      <c r="AF378" s="429" t="s">
        <v>4185</v>
      </c>
      <c r="AG378" s="413">
        <v>36198</v>
      </c>
      <c r="AH378" s="85" t="s">
        <v>3134</v>
      </c>
      <c r="AI378" s="429" t="s">
        <v>1742</v>
      </c>
    </row>
    <row r="379" spans="1:35" x14ac:dyDescent="0.25">
      <c r="A379" s="76">
        <f>IF('Basic Calculator'!$AE$17&lt;&gt;"",IF(VLOOKUP('Basic Calculator'!$AE$17,'Basic Calculator'!$AG$18:$AI$75,3,FALSE)=D379,1,0),0)</f>
        <v>0</v>
      </c>
      <c r="B379" s="405">
        <f>IF('Basic Calculator'!$AE$18&lt;&gt;"",IF('Basic Calculator'!$AE$18=E379,1,0),0)</f>
        <v>0</v>
      </c>
      <c r="C379" s="81">
        <f t="shared" si="5"/>
        <v>0</v>
      </c>
      <c r="D379" s="425" t="s">
        <v>1489</v>
      </c>
      <c r="E379" s="425">
        <v>2</v>
      </c>
      <c r="F379" s="309">
        <v>32539</v>
      </c>
      <c r="G379" s="78" t="s">
        <v>2385</v>
      </c>
      <c r="H379" s="307" t="s">
        <v>1159</v>
      </c>
      <c r="I379" s="414">
        <v>33313</v>
      </c>
      <c r="J379" s="77" t="s">
        <v>3854</v>
      </c>
      <c r="K379" s="430" t="s">
        <v>678</v>
      </c>
      <c r="L379" s="414">
        <v>34391</v>
      </c>
      <c r="M379" s="77" t="s">
        <v>2331</v>
      </c>
      <c r="N379" s="311" t="s">
        <v>1096</v>
      </c>
      <c r="O379" s="414">
        <v>35302</v>
      </c>
      <c r="P379" s="77" t="s">
        <v>4835</v>
      </c>
      <c r="Q379" s="430" t="s">
        <v>4185</v>
      </c>
      <c r="R379" s="414">
        <v>35701</v>
      </c>
      <c r="S379" s="77" t="s">
        <v>4622</v>
      </c>
      <c r="T379" s="311" t="s">
        <v>1660</v>
      </c>
      <c r="U379" s="414">
        <v>36751</v>
      </c>
      <c r="V379" s="77" t="s">
        <v>4836</v>
      </c>
      <c r="W379" s="430" t="s">
        <v>1466</v>
      </c>
      <c r="X379" s="414">
        <v>37801</v>
      </c>
      <c r="Y379" s="77" t="s">
        <v>610</v>
      </c>
      <c r="Z379" s="311" t="s">
        <v>611</v>
      </c>
      <c r="AA379" s="414">
        <v>38852</v>
      </c>
      <c r="AB379" s="77" t="s">
        <v>300</v>
      </c>
      <c r="AC379" s="430" t="s">
        <v>1467</v>
      </c>
      <c r="AD379" s="414">
        <v>39902</v>
      </c>
      <c r="AE379" s="77" t="s">
        <v>2394</v>
      </c>
      <c r="AF379" s="430" t="s">
        <v>271</v>
      </c>
      <c r="AG379" s="414">
        <v>40952</v>
      </c>
      <c r="AH379" s="77" t="s">
        <v>437</v>
      </c>
      <c r="AI379" s="430" t="s">
        <v>438</v>
      </c>
    </row>
    <row r="380" spans="1:35" x14ac:dyDescent="0.25">
      <c r="A380" s="76">
        <f>IF('Basic Calculator'!$AE$17&lt;&gt;"",IF(VLOOKUP('Basic Calculator'!$AE$17,'Basic Calculator'!$AG$18:$AI$75,3,FALSE)=D380,1,0),0)</f>
        <v>0</v>
      </c>
      <c r="B380" s="405">
        <f>IF('Basic Calculator'!$AE$18&lt;&gt;"",IF('Basic Calculator'!$AE$18=E380,1,0),0)</f>
        <v>0</v>
      </c>
      <c r="C380" s="81">
        <f t="shared" si="5"/>
        <v>0</v>
      </c>
      <c r="D380" s="425" t="s">
        <v>1489</v>
      </c>
      <c r="E380" s="425">
        <v>3</v>
      </c>
      <c r="F380" s="309">
        <v>42604</v>
      </c>
      <c r="G380" s="78" t="s">
        <v>1496</v>
      </c>
      <c r="H380" s="307" t="s">
        <v>594</v>
      </c>
      <c r="I380" s="414">
        <v>43787</v>
      </c>
      <c r="J380" s="77" t="s">
        <v>1867</v>
      </c>
      <c r="K380" s="430" t="s">
        <v>1868</v>
      </c>
      <c r="L380" s="414">
        <v>44971</v>
      </c>
      <c r="M380" s="77" t="s">
        <v>3775</v>
      </c>
      <c r="N380" s="311" t="s">
        <v>2214</v>
      </c>
      <c r="O380" s="414">
        <v>46154</v>
      </c>
      <c r="P380" s="77" t="s">
        <v>937</v>
      </c>
      <c r="Q380" s="430" t="s">
        <v>640</v>
      </c>
      <c r="R380" s="414">
        <v>47337</v>
      </c>
      <c r="S380" s="77" t="s">
        <v>674</v>
      </c>
      <c r="T380" s="311" t="s">
        <v>675</v>
      </c>
      <c r="U380" s="414">
        <v>48520</v>
      </c>
      <c r="V380" s="77" t="s">
        <v>3631</v>
      </c>
      <c r="W380" s="430" t="s">
        <v>287</v>
      </c>
      <c r="X380" s="414">
        <v>49704</v>
      </c>
      <c r="Y380" s="77" t="s">
        <v>1636</v>
      </c>
      <c r="Z380" s="311" t="s">
        <v>1782</v>
      </c>
      <c r="AA380" s="414">
        <v>50887</v>
      </c>
      <c r="AB380" s="77" t="s">
        <v>1076</v>
      </c>
      <c r="AC380" s="430" t="s">
        <v>1077</v>
      </c>
      <c r="AD380" s="414">
        <v>52070</v>
      </c>
      <c r="AE380" s="77" t="s">
        <v>3765</v>
      </c>
      <c r="AF380" s="430" t="s">
        <v>3952</v>
      </c>
      <c r="AG380" s="414">
        <v>53253</v>
      </c>
      <c r="AH380" s="77" t="s">
        <v>365</v>
      </c>
      <c r="AI380" s="430" t="s">
        <v>366</v>
      </c>
    </row>
    <row r="381" spans="1:35" x14ac:dyDescent="0.25">
      <c r="A381" s="76">
        <f>IF('Basic Calculator'!$AE$17&lt;&gt;"",IF(VLOOKUP('Basic Calculator'!$AE$17,'Basic Calculator'!$AG$18:$AI$75,3,FALSE)=D381,1,0),0)</f>
        <v>0</v>
      </c>
      <c r="B381" s="405">
        <f>IF('Basic Calculator'!$AE$18&lt;&gt;"",IF('Basic Calculator'!$AE$18=E381,1,0),0)</f>
        <v>0</v>
      </c>
      <c r="C381" s="81">
        <f t="shared" si="5"/>
        <v>0</v>
      </c>
      <c r="D381" s="425" t="s">
        <v>1489</v>
      </c>
      <c r="E381" s="425">
        <v>4</v>
      </c>
      <c r="F381" s="309">
        <v>47823</v>
      </c>
      <c r="G381" s="78" t="s">
        <v>1477</v>
      </c>
      <c r="H381" s="307" t="s">
        <v>1478</v>
      </c>
      <c r="I381" s="414">
        <v>49151</v>
      </c>
      <c r="J381" s="77" t="s">
        <v>1029</v>
      </c>
      <c r="K381" s="430" t="s">
        <v>1030</v>
      </c>
      <c r="L381" s="414">
        <v>50479</v>
      </c>
      <c r="M381" s="77" t="s">
        <v>3767</v>
      </c>
      <c r="N381" s="311" t="s">
        <v>2166</v>
      </c>
      <c r="O381" s="414">
        <v>51807</v>
      </c>
      <c r="P381" s="77" t="s">
        <v>628</v>
      </c>
      <c r="Q381" s="430" t="s">
        <v>629</v>
      </c>
      <c r="R381" s="414">
        <v>53135</v>
      </c>
      <c r="S381" s="77" t="s">
        <v>1401</v>
      </c>
      <c r="T381" s="311" t="s">
        <v>1784</v>
      </c>
      <c r="U381" s="414">
        <v>54463</v>
      </c>
      <c r="V381" s="77" t="s">
        <v>1402</v>
      </c>
      <c r="W381" s="430" t="s">
        <v>1731</v>
      </c>
      <c r="X381" s="414">
        <v>55791</v>
      </c>
      <c r="Y381" s="77" t="s">
        <v>383</v>
      </c>
      <c r="Z381" s="311" t="s">
        <v>2857</v>
      </c>
      <c r="AA381" s="414">
        <v>57119</v>
      </c>
      <c r="AB381" s="77" t="s">
        <v>3032</v>
      </c>
      <c r="AC381" s="430" t="s">
        <v>900</v>
      </c>
      <c r="AD381" s="414">
        <v>58447</v>
      </c>
      <c r="AE381" s="77" t="s">
        <v>1226</v>
      </c>
      <c r="AF381" s="430" t="s">
        <v>403</v>
      </c>
      <c r="AG381" s="414">
        <v>59775</v>
      </c>
      <c r="AH381" s="77" t="s">
        <v>1709</v>
      </c>
      <c r="AI381" s="430" t="s">
        <v>2080</v>
      </c>
    </row>
    <row r="382" spans="1:35" x14ac:dyDescent="0.25">
      <c r="A382" s="76">
        <f>IF('Basic Calculator'!$AE$17&lt;&gt;"",IF(VLOOKUP('Basic Calculator'!$AE$17,'Basic Calculator'!$AG$18:$AI$75,3,FALSE)=D382,1,0),0)</f>
        <v>0</v>
      </c>
      <c r="B382" s="405">
        <f>IF('Basic Calculator'!$AE$18&lt;&gt;"",IF('Basic Calculator'!$AE$18=E382,1,0),0)</f>
        <v>0</v>
      </c>
      <c r="C382" s="81">
        <f t="shared" si="5"/>
        <v>0</v>
      </c>
      <c r="D382" s="425" t="s">
        <v>1489</v>
      </c>
      <c r="E382" s="425">
        <v>5</v>
      </c>
      <c r="F382" s="309">
        <v>54992</v>
      </c>
      <c r="G382" s="78" t="s">
        <v>265</v>
      </c>
      <c r="H382" s="307" t="s">
        <v>266</v>
      </c>
      <c r="I382" s="414">
        <v>56478</v>
      </c>
      <c r="J382" s="77" t="s">
        <v>1576</v>
      </c>
      <c r="K382" s="430" t="s">
        <v>2153</v>
      </c>
      <c r="L382" s="414">
        <v>57964</v>
      </c>
      <c r="M382" s="77" t="s">
        <v>864</v>
      </c>
      <c r="N382" s="311" t="s">
        <v>865</v>
      </c>
      <c r="O382" s="414">
        <v>59450</v>
      </c>
      <c r="P382" s="77" t="s">
        <v>1068</v>
      </c>
      <c r="Q382" s="430" t="s">
        <v>2263</v>
      </c>
      <c r="R382" s="414">
        <v>60936</v>
      </c>
      <c r="S382" s="77" t="s">
        <v>4145</v>
      </c>
      <c r="T382" s="311" t="s">
        <v>4146</v>
      </c>
      <c r="U382" s="414">
        <v>62422</v>
      </c>
      <c r="V382" s="77" t="s">
        <v>1377</v>
      </c>
      <c r="W382" s="430" t="s">
        <v>1054</v>
      </c>
      <c r="X382" s="414">
        <v>63908</v>
      </c>
      <c r="Y382" s="77" t="s">
        <v>594</v>
      </c>
      <c r="Z382" s="311" t="s">
        <v>3918</v>
      </c>
      <c r="AA382" s="414">
        <v>65394</v>
      </c>
      <c r="AB382" s="77" t="s">
        <v>2905</v>
      </c>
      <c r="AC382" s="430" t="s">
        <v>3155</v>
      </c>
      <c r="AD382" s="414">
        <v>66880</v>
      </c>
      <c r="AE382" s="77" t="s">
        <v>2398</v>
      </c>
      <c r="AF382" s="430" t="s">
        <v>3715</v>
      </c>
      <c r="AG382" s="414">
        <v>68366</v>
      </c>
      <c r="AH382" s="77" t="s">
        <v>765</v>
      </c>
      <c r="AI382" s="430" t="s">
        <v>3242</v>
      </c>
    </row>
    <row r="383" spans="1:35" x14ac:dyDescent="0.25">
      <c r="A383" s="76">
        <f>IF('Basic Calculator'!$AE$17&lt;&gt;"",IF(VLOOKUP('Basic Calculator'!$AE$17,'Basic Calculator'!$AG$18:$AI$75,3,FALSE)=D383,1,0),0)</f>
        <v>0</v>
      </c>
      <c r="B383" s="405">
        <f>IF('Basic Calculator'!$AE$18&lt;&gt;"",IF('Basic Calculator'!$AE$18=E383,1,0),0)</f>
        <v>0</v>
      </c>
      <c r="C383" s="81">
        <f t="shared" si="5"/>
        <v>0</v>
      </c>
      <c r="D383" s="425" t="s">
        <v>1489</v>
      </c>
      <c r="E383" s="425">
        <v>6</v>
      </c>
      <c r="F383" s="309">
        <v>57992</v>
      </c>
      <c r="G383" s="78" t="s">
        <v>1724</v>
      </c>
      <c r="H383" s="307" t="s">
        <v>1725</v>
      </c>
      <c r="I383" s="414">
        <v>59649</v>
      </c>
      <c r="J383" s="77" t="s">
        <v>1028</v>
      </c>
      <c r="K383" s="430" t="s">
        <v>1551</v>
      </c>
      <c r="L383" s="414">
        <v>61306</v>
      </c>
      <c r="M383" s="77" t="s">
        <v>638</v>
      </c>
      <c r="N383" s="311" t="s">
        <v>1837</v>
      </c>
      <c r="O383" s="414">
        <v>62963</v>
      </c>
      <c r="P383" s="77" t="s">
        <v>285</v>
      </c>
      <c r="Q383" s="430" t="s">
        <v>1745</v>
      </c>
      <c r="R383" s="414">
        <v>64620</v>
      </c>
      <c r="S383" s="77" t="s">
        <v>1268</v>
      </c>
      <c r="T383" s="311" t="s">
        <v>3137</v>
      </c>
      <c r="U383" s="414">
        <v>66277</v>
      </c>
      <c r="V383" s="77" t="s">
        <v>442</v>
      </c>
      <c r="W383" s="430" t="s">
        <v>2772</v>
      </c>
      <c r="X383" s="414">
        <v>67934</v>
      </c>
      <c r="Y383" s="77" t="s">
        <v>1139</v>
      </c>
      <c r="Z383" s="311" t="s">
        <v>3158</v>
      </c>
      <c r="AA383" s="414">
        <v>69591</v>
      </c>
      <c r="AB383" s="77" t="s">
        <v>3665</v>
      </c>
      <c r="AC383" s="430" t="s">
        <v>4279</v>
      </c>
      <c r="AD383" s="414">
        <v>71249</v>
      </c>
      <c r="AE383" s="77" t="s">
        <v>2609</v>
      </c>
      <c r="AF383" s="430" t="s">
        <v>4024</v>
      </c>
      <c r="AG383" s="414">
        <v>72906</v>
      </c>
      <c r="AH383" s="77" t="s">
        <v>4837</v>
      </c>
      <c r="AI383" s="430" t="s">
        <v>3535</v>
      </c>
    </row>
    <row r="384" spans="1:35" x14ac:dyDescent="0.25">
      <c r="A384" s="76">
        <f>IF('Basic Calculator'!$AE$17&lt;&gt;"",IF(VLOOKUP('Basic Calculator'!$AE$17,'Basic Calculator'!$AG$18:$AI$75,3,FALSE)=D384,1,0),0)</f>
        <v>0</v>
      </c>
      <c r="B384" s="405">
        <f>IF('Basic Calculator'!$AE$18&lt;&gt;"",IF('Basic Calculator'!$AE$18=E384,1,0),0)</f>
        <v>0</v>
      </c>
      <c r="C384" s="81">
        <f t="shared" si="5"/>
        <v>0</v>
      </c>
      <c r="D384" s="425" t="s">
        <v>1489</v>
      </c>
      <c r="E384" s="425">
        <v>7</v>
      </c>
      <c r="F384" s="309">
        <v>62601</v>
      </c>
      <c r="G384" s="78" t="s">
        <v>1286</v>
      </c>
      <c r="H384" s="307" t="s">
        <v>1852</v>
      </c>
      <c r="I384" s="414">
        <v>64442</v>
      </c>
      <c r="J384" s="77" t="s">
        <v>1388</v>
      </c>
      <c r="K384" s="430" t="s">
        <v>2044</v>
      </c>
      <c r="L384" s="414">
        <v>66284</v>
      </c>
      <c r="M384" s="77" t="s">
        <v>442</v>
      </c>
      <c r="N384" s="311" t="s">
        <v>2772</v>
      </c>
      <c r="O384" s="414">
        <v>68125</v>
      </c>
      <c r="P384" s="77" t="s">
        <v>843</v>
      </c>
      <c r="Q384" s="430" t="s">
        <v>3834</v>
      </c>
      <c r="R384" s="414">
        <v>69967</v>
      </c>
      <c r="S384" s="77" t="s">
        <v>1967</v>
      </c>
      <c r="T384" s="311" t="s">
        <v>2626</v>
      </c>
      <c r="U384" s="414">
        <v>71808</v>
      </c>
      <c r="V384" s="77" t="s">
        <v>1737</v>
      </c>
      <c r="W384" s="430" t="s">
        <v>3340</v>
      </c>
      <c r="X384" s="414">
        <v>73649</v>
      </c>
      <c r="Y384" s="77" t="s">
        <v>898</v>
      </c>
      <c r="Z384" s="311" t="s">
        <v>2931</v>
      </c>
      <c r="AA384" s="414">
        <v>75491</v>
      </c>
      <c r="AB384" s="77" t="s">
        <v>627</v>
      </c>
      <c r="AC384" s="430" t="s">
        <v>3398</v>
      </c>
      <c r="AD384" s="414">
        <v>77332</v>
      </c>
      <c r="AE384" s="77" t="s">
        <v>779</v>
      </c>
      <c r="AF384" s="430" t="s">
        <v>3970</v>
      </c>
      <c r="AG384" s="414">
        <v>79173</v>
      </c>
      <c r="AH384" s="77" t="s">
        <v>1649</v>
      </c>
      <c r="AI384" s="430" t="s">
        <v>3970</v>
      </c>
    </row>
    <row r="385" spans="1:35" x14ac:dyDescent="0.25">
      <c r="A385" s="76">
        <f>IF('Basic Calculator'!$AE$17&lt;&gt;"",IF(VLOOKUP('Basic Calculator'!$AE$17,'Basic Calculator'!$AG$18:$AI$75,3,FALSE)=D385,1,0),0)</f>
        <v>0</v>
      </c>
      <c r="B385" s="405">
        <f>IF('Basic Calculator'!$AE$18&lt;&gt;"",IF('Basic Calculator'!$AE$18=E385,1,0),0)</f>
        <v>0</v>
      </c>
      <c r="C385" s="81">
        <f t="shared" si="5"/>
        <v>0</v>
      </c>
      <c r="D385" s="425" t="s">
        <v>1489</v>
      </c>
      <c r="E385" s="425">
        <v>8</v>
      </c>
      <c r="F385" s="309">
        <v>65248</v>
      </c>
      <c r="G385" s="78" t="s">
        <v>393</v>
      </c>
      <c r="H385" s="307" t="s">
        <v>3516</v>
      </c>
      <c r="I385" s="414">
        <v>67287</v>
      </c>
      <c r="J385" s="77" t="s">
        <v>1409</v>
      </c>
      <c r="K385" s="430" t="s">
        <v>3247</v>
      </c>
      <c r="L385" s="414">
        <v>69326</v>
      </c>
      <c r="M385" s="77" t="s">
        <v>2246</v>
      </c>
      <c r="N385" s="311" t="s">
        <v>2813</v>
      </c>
      <c r="O385" s="414">
        <v>71364</v>
      </c>
      <c r="P385" s="77" t="s">
        <v>713</v>
      </c>
      <c r="Q385" s="430" t="s">
        <v>3709</v>
      </c>
      <c r="R385" s="414">
        <v>73403</v>
      </c>
      <c r="S385" s="77" t="s">
        <v>3337</v>
      </c>
      <c r="T385" s="311" t="s">
        <v>3397</v>
      </c>
      <c r="U385" s="414">
        <v>75442</v>
      </c>
      <c r="V385" s="77" t="s">
        <v>363</v>
      </c>
      <c r="W385" s="430" t="s">
        <v>3627</v>
      </c>
      <c r="X385" s="414">
        <v>77481</v>
      </c>
      <c r="Y385" s="77" t="s">
        <v>463</v>
      </c>
      <c r="Z385" s="311" t="s">
        <v>3970</v>
      </c>
      <c r="AA385" s="414">
        <v>79520</v>
      </c>
      <c r="AB385" s="77" t="s">
        <v>3135</v>
      </c>
      <c r="AC385" s="430" t="s">
        <v>3970</v>
      </c>
      <c r="AD385" s="414">
        <v>81558</v>
      </c>
      <c r="AE385" s="77" t="s">
        <v>854</v>
      </c>
      <c r="AF385" s="430" t="s">
        <v>3970</v>
      </c>
      <c r="AG385" s="414">
        <v>83597</v>
      </c>
      <c r="AH385" s="77" t="s">
        <v>3640</v>
      </c>
      <c r="AI385" s="430" t="s">
        <v>3970</v>
      </c>
    </row>
    <row r="386" spans="1:35" x14ac:dyDescent="0.25">
      <c r="A386" s="76">
        <f>IF('Basic Calculator'!$AE$17&lt;&gt;"",IF(VLOOKUP('Basic Calculator'!$AE$17,'Basic Calculator'!$AG$18:$AI$75,3,FALSE)=D386,1,0),0)</f>
        <v>0</v>
      </c>
      <c r="B386" s="405">
        <f>IF('Basic Calculator'!$AE$18&lt;&gt;"",IF('Basic Calculator'!$AE$18=E386,1,0),0)</f>
        <v>0</v>
      </c>
      <c r="C386" s="81">
        <f t="shared" si="5"/>
        <v>0</v>
      </c>
      <c r="D386" s="425" t="s">
        <v>1489</v>
      </c>
      <c r="E386" s="425">
        <v>9</v>
      </c>
      <c r="F386" s="309">
        <v>69815</v>
      </c>
      <c r="G386" s="78" t="s">
        <v>772</v>
      </c>
      <c r="H386" s="307" t="s">
        <v>3551</v>
      </c>
      <c r="I386" s="414">
        <v>72067</v>
      </c>
      <c r="J386" s="77" t="s">
        <v>2281</v>
      </c>
      <c r="K386" s="430" t="s">
        <v>4838</v>
      </c>
      <c r="L386" s="414">
        <v>74319</v>
      </c>
      <c r="M386" s="77" t="s">
        <v>1387</v>
      </c>
      <c r="N386" s="311" t="s">
        <v>4635</v>
      </c>
      <c r="O386" s="414">
        <v>76571</v>
      </c>
      <c r="P386" s="77" t="s">
        <v>1783</v>
      </c>
      <c r="Q386" s="430" t="s">
        <v>4839</v>
      </c>
      <c r="R386" s="414">
        <v>78823</v>
      </c>
      <c r="S386" s="77" t="s">
        <v>580</v>
      </c>
      <c r="T386" s="311" t="s">
        <v>3970</v>
      </c>
      <c r="U386" s="414">
        <v>81075</v>
      </c>
      <c r="V386" s="77" t="s">
        <v>692</v>
      </c>
      <c r="W386" s="430" t="s">
        <v>3970</v>
      </c>
      <c r="X386" s="414">
        <v>83327</v>
      </c>
      <c r="Y386" s="77" t="s">
        <v>376</v>
      </c>
      <c r="Z386" s="311" t="s">
        <v>3970</v>
      </c>
      <c r="AA386" s="414">
        <v>85579</v>
      </c>
      <c r="AB386" s="77" t="s">
        <v>1749</v>
      </c>
      <c r="AC386" s="430" t="s">
        <v>3970</v>
      </c>
      <c r="AD386" s="414">
        <v>87831</v>
      </c>
      <c r="AE386" s="77" t="s">
        <v>1308</v>
      </c>
      <c r="AF386" s="430" t="s">
        <v>3970</v>
      </c>
      <c r="AG386" s="414">
        <v>90083</v>
      </c>
      <c r="AH386" s="77" t="s">
        <v>644</v>
      </c>
      <c r="AI386" s="430" t="s">
        <v>3970</v>
      </c>
    </row>
    <row r="387" spans="1:35" x14ac:dyDescent="0.25">
      <c r="A387" s="76">
        <f>IF('Basic Calculator'!$AE$17&lt;&gt;"",IF(VLOOKUP('Basic Calculator'!$AE$17,'Basic Calculator'!$AG$18:$AI$75,3,FALSE)=D387,1,0),0)</f>
        <v>0</v>
      </c>
      <c r="B387" s="405">
        <f>IF('Basic Calculator'!$AE$18&lt;&gt;"",IF('Basic Calculator'!$AE$18=E387,1,0),0)</f>
        <v>0</v>
      </c>
      <c r="C387" s="81">
        <f t="shared" si="5"/>
        <v>0</v>
      </c>
      <c r="D387" s="425" t="s">
        <v>1489</v>
      </c>
      <c r="E387" s="425">
        <v>10</v>
      </c>
      <c r="F387" s="309">
        <v>76882</v>
      </c>
      <c r="G387" s="78" t="s">
        <v>242</v>
      </c>
      <c r="H387" s="307" t="s">
        <v>3970</v>
      </c>
      <c r="I387" s="414">
        <v>79362</v>
      </c>
      <c r="J387" s="77" t="s">
        <v>348</v>
      </c>
      <c r="K387" s="430" t="s">
        <v>3970</v>
      </c>
      <c r="L387" s="414">
        <v>81841</v>
      </c>
      <c r="M387" s="77" t="s">
        <v>1981</v>
      </c>
      <c r="N387" s="311" t="s">
        <v>3970</v>
      </c>
      <c r="O387" s="414">
        <v>84321</v>
      </c>
      <c r="P387" s="77" t="s">
        <v>716</v>
      </c>
      <c r="Q387" s="430" t="s">
        <v>3970</v>
      </c>
      <c r="R387" s="414">
        <v>86801</v>
      </c>
      <c r="S387" s="77" t="s">
        <v>4840</v>
      </c>
      <c r="T387" s="311" t="s">
        <v>3970</v>
      </c>
      <c r="U387" s="414">
        <v>89280</v>
      </c>
      <c r="V387" s="77" t="s">
        <v>1376</v>
      </c>
      <c r="W387" s="430" t="s">
        <v>3970</v>
      </c>
      <c r="X387" s="414">
        <v>91760</v>
      </c>
      <c r="Y387" s="77" t="s">
        <v>2276</v>
      </c>
      <c r="Z387" s="311" t="s">
        <v>3970</v>
      </c>
      <c r="AA387" s="414">
        <v>94240</v>
      </c>
      <c r="AB387" s="77" t="s">
        <v>3779</v>
      </c>
      <c r="AC387" s="430" t="s">
        <v>3970</v>
      </c>
      <c r="AD387" s="414">
        <v>96720</v>
      </c>
      <c r="AE387" s="77" t="s">
        <v>2047</v>
      </c>
      <c r="AF387" s="430" t="s">
        <v>3970</v>
      </c>
      <c r="AG387" s="414">
        <v>99199</v>
      </c>
      <c r="AH387" s="77" t="s">
        <v>4009</v>
      </c>
      <c r="AI387" s="430" t="s">
        <v>3970</v>
      </c>
    </row>
    <row r="388" spans="1:35" x14ac:dyDescent="0.25">
      <c r="A388" s="76">
        <f>IF('Basic Calculator'!$AE$17&lt;&gt;"",IF(VLOOKUP('Basic Calculator'!$AE$17,'Basic Calculator'!$AG$18:$AI$75,3,FALSE)=D388,1,0),0)</f>
        <v>0</v>
      </c>
      <c r="B388" s="405">
        <f>IF('Basic Calculator'!$AE$18&lt;&gt;"",IF('Basic Calculator'!$AE$18=E388,1,0),0)</f>
        <v>0</v>
      </c>
      <c r="C388" s="81">
        <f t="shared" ref="C388:C451" si="6">IF(AND(A388=1,B388=1),1,0)</f>
        <v>0</v>
      </c>
      <c r="D388" s="425" t="s">
        <v>1489</v>
      </c>
      <c r="E388" s="425">
        <v>11</v>
      </c>
      <c r="F388" s="309">
        <v>81745</v>
      </c>
      <c r="G388" s="78" t="s">
        <v>1503</v>
      </c>
      <c r="H388" s="307" t="s">
        <v>3970</v>
      </c>
      <c r="I388" s="414">
        <v>84470</v>
      </c>
      <c r="J388" s="77" t="s">
        <v>2161</v>
      </c>
      <c r="K388" s="430" t="s">
        <v>3970</v>
      </c>
      <c r="L388" s="414">
        <v>87194</v>
      </c>
      <c r="M388" s="77" t="s">
        <v>1656</v>
      </c>
      <c r="N388" s="311" t="s">
        <v>3970</v>
      </c>
      <c r="O388" s="414">
        <v>89919</v>
      </c>
      <c r="P388" s="77" t="s">
        <v>2941</v>
      </c>
      <c r="Q388" s="430" t="s">
        <v>3970</v>
      </c>
      <c r="R388" s="414">
        <v>92643</v>
      </c>
      <c r="S388" s="77" t="s">
        <v>904</v>
      </c>
      <c r="T388" s="311" t="s">
        <v>3970</v>
      </c>
      <c r="U388" s="414">
        <v>95368</v>
      </c>
      <c r="V388" s="77" t="s">
        <v>2461</v>
      </c>
      <c r="W388" s="430" t="s">
        <v>3970</v>
      </c>
      <c r="X388" s="414">
        <v>98092</v>
      </c>
      <c r="Y388" s="77" t="s">
        <v>3155</v>
      </c>
      <c r="Z388" s="311" t="s">
        <v>3970</v>
      </c>
      <c r="AA388" s="414">
        <v>100817</v>
      </c>
      <c r="AB388" s="77" t="s">
        <v>3855</v>
      </c>
      <c r="AC388" s="430" t="s">
        <v>3970</v>
      </c>
      <c r="AD388" s="414">
        <v>103542</v>
      </c>
      <c r="AE388" s="77" t="s">
        <v>3580</v>
      </c>
      <c r="AF388" s="430" t="s">
        <v>3970</v>
      </c>
      <c r="AG388" s="414">
        <v>106266</v>
      </c>
      <c r="AH388" s="77" t="s">
        <v>4034</v>
      </c>
      <c r="AI388" s="430" t="s">
        <v>3970</v>
      </c>
    </row>
    <row r="389" spans="1:35" x14ac:dyDescent="0.25">
      <c r="A389" s="76">
        <f>IF('Basic Calculator'!$AE$17&lt;&gt;"",IF(VLOOKUP('Basic Calculator'!$AE$17,'Basic Calculator'!$AG$18:$AI$75,3,FALSE)=D389,1,0),0)</f>
        <v>0</v>
      </c>
      <c r="B389" s="405">
        <f>IF('Basic Calculator'!$AE$18&lt;&gt;"",IF('Basic Calculator'!$AE$18=E389,1,0),0)</f>
        <v>0</v>
      </c>
      <c r="C389" s="81">
        <f t="shared" si="6"/>
        <v>0</v>
      </c>
      <c r="D389" s="425" t="s">
        <v>1489</v>
      </c>
      <c r="E389" s="425">
        <v>12</v>
      </c>
      <c r="F389" s="309">
        <v>97979</v>
      </c>
      <c r="G389" s="78" t="s">
        <v>2933</v>
      </c>
      <c r="H389" s="307" t="s">
        <v>3970</v>
      </c>
      <c r="I389" s="414">
        <v>101245</v>
      </c>
      <c r="J389" s="77" t="s">
        <v>2210</v>
      </c>
      <c r="K389" s="430" t="s">
        <v>3970</v>
      </c>
      <c r="L389" s="414">
        <v>104510</v>
      </c>
      <c r="M389" s="77" t="s">
        <v>4841</v>
      </c>
      <c r="N389" s="311" t="s">
        <v>3970</v>
      </c>
      <c r="O389" s="414">
        <v>107776</v>
      </c>
      <c r="P389" s="77" t="s">
        <v>4389</v>
      </c>
      <c r="Q389" s="430" t="s">
        <v>3970</v>
      </c>
      <c r="R389" s="414">
        <v>111041</v>
      </c>
      <c r="S389" s="77" t="s">
        <v>3388</v>
      </c>
      <c r="T389" s="311" t="s">
        <v>3970</v>
      </c>
      <c r="U389" s="414">
        <v>114307</v>
      </c>
      <c r="V389" s="77" t="s">
        <v>4842</v>
      </c>
      <c r="W389" s="430" t="s">
        <v>3970</v>
      </c>
      <c r="X389" s="414">
        <v>117572</v>
      </c>
      <c r="Y389" s="77" t="s">
        <v>4843</v>
      </c>
      <c r="Z389" s="311" t="s">
        <v>4843</v>
      </c>
      <c r="AA389" s="414">
        <v>120838</v>
      </c>
      <c r="AB389" s="77" t="s">
        <v>3389</v>
      </c>
      <c r="AC389" s="430" t="s">
        <v>3389</v>
      </c>
      <c r="AD389" s="414">
        <v>124103</v>
      </c>
      <c r="AE389" s="77" t="s">
        <v>4844</v>
      </c>
      <c r="AF389" s="430" t="s">
        <v>4844</v>
      </c>
      <c r="AG389" s="414">
        <v>127369</v>
      </c>
      <c r="AH389" s="77" t="s">
        <v>4845</v>
      </c>
      <c r="AI389" s="430" t="s">
        <v>4845</v>
      </c>
    </row>
    <row r="390" spans="1:35" x14ac:dyDescent="0.25">
      <c r="A390" s="76">
        <f>IF('Basic Calculator'!$AE$17&lt;&gt;"",IF(VLOOKUP('Basic Calculator'!$AE$17,'Basic Calculator'!$AG$18:$AI$75,3,FALSE)=D390,1,0),0)</f>
        <v>0</v>
      </c>
      <c r="B390" s="405">
        <f>IF('Basic Calculator'!$AE$18&lt;&gt;"",IF('Basic Calculator'!$AE$18=E390,1,0),0)</f>
        <v>0</v>
      </c>
      <c r="C390" s="81">
        <f t="shared" si="6"/>
        <v>0</v>
      </c>
      <c r="D390" s="425" t="s">
        <v>1489</v>
      </c>
      <c r="E390" s="425">
        <v>13</v>
      </c>
      <c r="F390" s="309">
        <v>116510</v>
      </c>
      <c r="G390" s="78" t="s">
        <v>4713</v>
      </c>
      <c r="H390" s="307" t="s">
        <v>4713</v>
      </c>
      <c r="I390" s="414">
        <v>120394</v>
      </c>
      <c r="J390" s="77" t="s">
        <v>4846</v>
      </c>
      <c r="K390" s="430" t="s">
        <v>4846</v>
      </c>
      <c r="L390" s="414">
        <v>124278</v>
      </c>
      <c r="M390" s="77" t="s">
        <v>3841</v>
      </c>
      <c r="N390" s="311" t="s">
        <v>3841</v>
      </c>
      <c r="O390" s="414">
        <v>128162</v>
      </c>
      <c r="P390" s="77" t="s">
        <v>3905</v>
      </c>
      <c r="Q390" s="430" t="s">
        <v>3905</v>
      </c>
      <c r="R390" s="414">
        <v>132046</v>
      </c>
      <c r="S390" s="77" t="s">
        <v>4847</v>
      </c>
      <c r="T390" s="311" t="s">
        <v>4847</v>
      </c>
      <c r="U390" s="414">
        <v>135931</v>
      </c>
      <c r="V390" s="77" t="s">
        <v>4848</v>
      </c>
      <c r="W390" s="430" t="s">
        <v>4848</v>
      </c>
      <c r="X390" s="414">
        <v>139815</v>
      </c>
      <c r="Y390" s="77" t="s">
        <v>4849</v>
      </c>
      <c r="Z390" s="311" t="s">
        <v>4849</v>
      </c>
      <c r="AA390" s="414">
        <v>143699</v>
      </c>
      <c r="AB390" s="77" t="s">
        <v>4850</v>
      </c>
      <c r="AC390" s="430" t="s">
        <v>4850</v>
      </c>
      <c r="AD390" s="414">
        <v>147583</v>
      </c>
      <c r="AE390" s="77" t="s">
        <v>4851</v>
      </c>
      <c r="AF390" s="430" t="s">
        <v>4851</v>
      </c>
      <c r="AG390" s="414">
        <v>151467</v>
      </c>
      <c r="AH390" s="77" t="s">
        <v>4852</v>
      </c>
      <c r="AI390" s="430" t="s">
        <v>4852</v>
      </c>
    </row>
    <row r="391" spans="1:35" x14ac:dyDescent="0.25">
      <c r="A391" s="76">
        <f>IF('Basic Calculator'!$AE$17&lt;&gt;"",IF(VLOOKUP('Basic Calculator'!$AE$17,'Basic Calculator'!$AG$18:$AI$75,3,FALSE)=D391,1,0),0)</f>
        <v>0</v>
      </c>
      <c r="B391" s="405">
        <f>IF('Basic Calculator'!$AE$18&lt;&gt;"",IF('Basic Calculator'!$AE$18=E391,1,0),0)</f>
        <v>0</v>
      </c>
      <c r="C391" s="81">
        <f t="shared" si="6"/>
        <v>0</v>
      </c>
      <c r="D391" s="425" t="s">
        <v>1489</v>
      </c>
      <c r="E391" s="425">
        <v>14</v>
      </c>
      <c r="F391" s="309">
        <v>137680</v>
      </c>
      <c r="G391" s="78" t="s">
        <v>4853</v>
      </c>
      <c r="H391" s="307" t="s">
        <v>4853</v>
      </c>
      <c r="I391" s="414">
        <v>142269</v>
      </c>
      <c r="J391" s="77" t="s">
        <v>4854</v>
      </c>
      <c r="K391" s="430" t="s">
        <v>4854</v>
      </c>
      <c r="L391" s="414">
        <v>146859</v>
      </c>
      <c r="M391" s="77" t="s">
        <v>4855</v>
      </c>
      <c r="N391" s="311" t="s">
        <v>4855</v>
      </c>
      <c r="O391" s="414">
        <v>151449</v>
      </c>
      <c r="P391" s="77" t="s">
        <v>4399</v>
      </c>
      <c r="Q391" s="430" t="s">
        <v>4399</v>
      </c>
      <c r="R391" s="414">
        <v>156038</v>
      </c>
      <c r="S391" s="77" t="s">
        <v>4856</v>
      </c>
      <c r="T391" s="311" t="s">
        <v>4856</v>
      </c>
      <c r="U391" s="414">
        <v>160628</v>
      </c>
      <c r="V391" s="77" t="s">
        <v>4857</v>
      </c>
      <c r="W391" s="430" t="s">
        <v>4857</v>
      </c>
      <c r="X391" s="414">
        <v>165217</v>
      </c>
      <c r="Y391" s="77" t="s">
        <v>4858</v>
      </c>
      <c r="Z391" s="311" t="s">
        <v>4858</v>
      </c>
      <c r="AA391" s="414">
        <v>169807</v>
      </c>
      <c r="AB391" s="77" t="s">
        <v>4859</v>
      </c>
      <c r="AC391" s="430" t="s">
        <v>4859</v>
      </c>
      <c r="AD391" s="414">
        <v>174397</v>
      </c>
      <c r="AE391" s="77" t="s">
        <v>4860</v>
      </c>
      <c r="AF391" s="430" t="s">
        <v>4860</v>
      </c>
      <c r="AG391" s="414">
        <v>178986</v>
      </c>
      <c r="AH391" s="77" t="s">
        <v>4861</v>
      </c>
      <c r="AI391" s="430" t="s">
        <v>4861</v>
      </c>
    </row>
    <row r="392" spans="1:35" ht="15.75" thickBot="1" x14ac:dyDescent="0.3">
      <c r="A392" s="419">
        <f>IF('Basic Calculator'!$AE$17&lt;&gt;"",IF(VLOOKUP('Basic Calculator'!$AE$17,'Basic Calculator'!$AG$18:$AI$75,3,FALSE)=D392,1,0),0)</f>
        <v>0</v>
      </c>
      <c r="B392" s="420">
        <f>IF('Basic Calculator'!$AE$18&lt;&gt;"",IF('Basic Calculator'!$AE$18=E392,1,0),0)</f>
        <v>0</v>
      </c>
      <c r="C392" s="422">
        <f t="shared" si="6"/>
        <v>0</v>
      </c>
      <c r="D392" s="426" t="s">
        <v>1489</v>
      </c>
      <c r="E392" s="426">
        <v>15</v>
      </c>
      <c r="F392" s="423">
        <v>161947</v>
      </c>
      <c r="G392" s="416" t="s">
        <v>4862</v>
      </c>
      <c r="H392" s="428" t="s">
        <v>4862</v>
      </c>
      <c r="I392" s="415">
        <v>167344</v>
      </c>
      <c r="J392" s="431" t="s">
        <v>4863</v>
      </c>
      <c r="K392" s="432" t="s">
        <v>4863</v>
      </c>
      <c r="L392" s="415">
        <v>172742</v>
      </c>
      <c r="M392" s="431" t="s">
        <v>4864</v>
      </c>
      <c r="N392" s="433" t="s">
        <v>4864</v>
      </c>
      <c r="O392" s="415">
        <v>178140</v>
      </c>
      <c r="P392" s="431" t="s">
        <v>4406</v>
      </c>
      <c r="Q392" s="432" t="s">
        <v>4406</v>
      </c>
      <c r="R392" s="415">
        <v>183538</v>
      </c>
      <c r="S392" s="431" t="s">
        <v>4865</v>
      </c>
      <c r="T392" s="433" t="s">
        <v>4865</v>
      </c>
      <c r="U392" s="415">
        <v>188935</v>
      </c>
      <c r="V392" s="431" t="s">
        <v>4866</v>
      </c>
      <c r="W392" s="432" t="s">
        <v>4866</v>
      </c>
      <c r="X392" s="415">
        <v>191900</v>
      </c>
      <c r="Y392" s="431" t="s">
        <v>4104</v>
      </c>
      <c r="Z392" s="433" t="s">
        <v>4104</v>
      </c>
      <c r="AA392" s="415">
        <v>191900</v>
      </c>
      <c r="AB392" s="431" t="s">
        <v>4104</v>
      </c>
      <c r="AC392" s="432" t="s">
        <v>4104</v>
      </c>
      <c r="AD392" s="415">
        <v>191900</v>
      </c>
      <c r="AE392" s="431" t="s">
        <v>4104</v>
      </c>
      <c r="AF392" s="432" t="s">
        <v>4104</v>
      </c>
      <c r="AG392" s="415">
        <v>191900</v>
      </c>
      <c r="AH392" s="431" t="s">
        <v>4104</v>
      </c>
      <c r="AI392" s="432" t="s">
        <v>4104</v>
      </c>
    </row>
    <row r="393" spans="1:35" x14ac:dyDescent="0.25">
      <c r="A393" s="82">
        <f>IF('Basic Calculator'!$AE$17&lt;&gt;"",IF(VLOOKUP('Basic Calculator'!$AE$17,'Basic Calculator'!$AG$18:$AI$75,3,FALSE)=D393,1,0),0)</f>
        <v>0</v>
      </c>
      <c r="B393" s="407">
        <f>IF('Basic Calculator'!$AE$18&lt;&gt;"",IF('Basic Calculator'!$AE$18=E393,1,0),0)</f>
        <v>0</v>
      </c>
      <c r="C393" s="83">
        <f t="shared" si="6"/>
        <v>0</v>
      </c>
      <c r="D393" s="434" t="s">
        <v>1514</v>
      </c>
      <c r="E393" s="434">
        <v>1</v>
      </c>
      <c r="F393" s="308">
        <v>26185</v>
      </c>
      <c r="G393" s="84" t="s">
        <v>2009</v>
      </c>
      <c r="H393" s="400" t="s">
        <v>1262</v>
      </c>
      <c r="I393" s="413">
        <v>27064</v>
      </c>
      <c r="J393" s="85" t="s">
        <v>4867</v>
      </c>
      <c r="K393" s="429" t="s">
        <v>520</v>
      </c>
      <c r="L393" s="413">
        <v>27934</v>
      </c>
      <c r="M393" s="85" t="s">
        <v>4818</v>
      </c>
      <c r="N393" s="310" t="s">
        <v>1194</v>
      </c>
      <c r="O393" s="413">
        <v>28802</v>
      </c>
      <c r="P393" s="85" t="s">
        <v>1945</v>
      </c>
      <c r="Q393" s="429" t="s">
        <v>210</v>
      </c>
      <c r="R393" s="413">
        <v>29670</v>
      </c>
      <c r="S393" s="85" t="s">
        <v>728</v>
      </c>
      <c r="T393" s="310" t="s">
        <v>729</v>
      </c>
      <c r="U393" s="413">
        <v>30179</v>
      </c>
      <c r="V393" s="85" t="s">
        <v>2751</v>
      </c>
      <c r="W393" s="429" t="s">
        <v>1214</v>
      </c>
      <c r="X393" s="413">
        <v>31041</v>
      </c>
      <c r="Y393" s="85" t="s">
        <v>2156</v>
      </c>
      <c r="Z393" s="310" t="s">
        <v>524</v>
      </c>
      <c r="AA393" s="413">
        <v>31909</v>
      </c>
      <c r="AB393" s="85" t="s">
        <v>3958</v>
      </c>
      <c r="AC393" s="429" t="s">
        <v>1318</v>
      </c>
      <c r="AD393" s="413">
        <v>31944</v>
      </c>
      <c r="AE393" s="85" t="s">
        <v>2258</v>
      </c>
      <c r="AF393" s="429" t="s">
        <v>2069</v>
      </c>
      <c r="AG393" s="413">
        <v>32755</v>
      </c>
      <c r="AH393" s="85" t="s">
        <v>1607</v>
      </c>
      <c r="AI393" s="429" t="s">
        <v>1608</v>
      </c>
    </row>
    <row r="394" spans="1:35" x14ac:dyDescent="0.25">
      <c r="A394" s="76">
        <f>IF('Basic Calculator'!$AE$17&lt;&gt;"",IF(VLOOKUP('Basic Calculator'!$AE$17,'Basic Calculator'!$AG$18:$AI$75,3,FALSE)=D394,1,0),0)</f>
        <v>0</v>
      </c>
      <c r="B394" s="405">
        <f>IF('Basic Calculator'!$AE$18&lt;&gt;"",IF('Basic Calculator'!$AE$18=E394,1,0),0)</f>
        <v>0</v>
      </c>
      <c r="C394" s="81">
        <f t="shared" si="6"/>
        <v>0</v>
      </c>
      <c r="D394" s="425" t="s">
        <v>1514</v>
      </c>
      <c r="E394" s="425">
        <v>2</v>
      </c>
      <c r="F394" s="309">
        <v>29444</v>
      </c>
      <c r="G394" s="78" t="s">
        <v>523</v>
      </c>
      <c r="H394" s="307" t="s">
        <v>441</v>
      </c>
      <c r="I394" s="414">
        <v>30144</v>
      </c>
      <c r="J394" s="77" t="s">
        <v>2211</v>
      </c>
      <c r="K394" s="430" t="s">
        <v>553</v>
      </c>
      <c r="L394" s="414">
        <v>31120</v>
      </c>
      <c r="M394" s="77" t="s">
        <v>2622</v>
      </c>
      <c r="N394" s="311" t="s">
        <v>1470</v>
      </c>
      <c r="O394" s="414">
        <v>31944</v>
      </c>
      <c r="P394" s="77" t="s">
        <v>2258</v>
      </c>
      <c r="Q394" s="430" t="s">
        <v>2069</v>
      </c>
      <c r="R394" s="414">
        <v>32305</v>
      </c>
      <c r="S394" s="77" t="s">
        <v>3097</v>
      </c>
      <c r="T394" s="311" t="s">
        <v>2317</v>
      </c>
      <c r="U394" s="414">
        <v>33255</v>
      </c>
      <c r="V394" s="77" t="s">
        <v>2478</v>
      </c>
      <c r="W394" s="430" t="s">
        <v>938</v>
      </c>
      <c r="X394" s="414">
        <v>34206</v>
      </c>
      <c r="Y394" s="77" t="s">
        <v>2570</v>
      </c>
      <c r="Z394" s="311" t="s">
        <v>1023</v>
      </c>
      <c r="AA394" s="414">
        <v>35156</v>
      </c>
      <c r="AB394" s="77" t="s">
        <v>418</v>
      </c>
      <c r="AC394" s="430" t="s">
        <v>419</v>
      </c>
      <c r="AD394" s="414">
        <v>36106</v>
      </c>
      <c r="AE394" s="77" t="s">
        <v>4868</v>
      </c>
      <c r="AF394" s="430" t="s">
        <v>869</v>
      </c>
      <c r="AG394" s="414">
        <v>37057</v>
      </c>
      <c r="AH394" s="77" t="s">
        <v>980</v>
      </c>
      <c r="AI394" s="430" t="s">
        <v>1342</v>
      </c>
    </row>
    <row r="395" spans="1:35" x14ac:dyDescent="0.25">
      <c r="A395" s="76">
        <f>IF('Basic Calculator'!$AE$17&lt;&gt;"",IF(VLOOKUP('Basic Calculator'!$AE$17,'Basic Calculator'!$AG$18:$AI$75,3,FALSE)=D395,1,0),0)</f>
        <v>0</v>
      </c>
      <c r="B395" s="405">
        <f>IF('Basic Calculator'!$AE$18&lt;&gt;"",IF('Basic Calculator'!$AE$18=E395,1,0),0)</f>
        <v>0</v>
      </c>
      <c r="C395" s="81">
        <f t="shared" si="6"/>
        <v>0</v>
      </c>
      <c r="D395" s="425" t="s">
        <v>1514</v>
      </c>
      <c r="E395" s="425">
        <v>3</v>
      </c>
      <c r="F395" s="309">
        <v>38551</v>
      </c>
      <c r="G395" s="78" t="s">
        <v>1069</v>
      </c>
      <c r="H395" s="307" t="s">
        <v>4628</v>
      </c>
      <c r="I395" s="414">
        <v>39622</v>
      </c>
      <c r="J395" s="77" t="s">
        <v>179</v>
      </c>
      <c r="K395" s="430" t="s">
        <v>1068</v>
      </c>
      <c r="L395" s="414">
        <v>40693</v>
      </c>
      <c r="M395" s="77" t="s">
        <v>1193</v>
      </c>
      <c r="N395" s="311" t="s">
        <v>1494</v>
      </c>
      <c r="O395" s="414">
        <v>41764</v>
      </c>
      <c r="P395" s="77" t="s">
        <v>1354</v>
      </c>
      <c r="Q395" s="430" t="s">
        <v>1599</v>
      </c>
      <c r="R395" s="414">
        <v>42834</v>
      </c>
      <c r="S395" s="77" t="s">
        <v>1212</v>
      </c>
      <c r="T395" s="311" t="s">
        <v>1213</v>
      </c>
      <c r="U395" s="414">
        <v>43905</v>
      </c>
      <c r="V395" s="77" t="s">
        <v>1712</v>
      </c>
      <c r="W395" s="430" t="s">
        <v>1713</v>
      </c>
      <c r="X395" s="414">
        <v>44976</v>
      </c>
      <c r="Y395" s="77" t="s">
        <v>3775</v>
      </c>
      <c r="Z395" s="311" t="s">
        <v>2214</v>
      </c>
      <c r="AA395" s="414">
        <v>46046</v>
      </c>
      <c r="AB395" s="77" t="s">
        <v>2379</v>
      </c>
      <c r="AC395" s="430" t="s">
        <v>2207</v>
      </c>
      <c r="AD395" s="414">
        <v>47117</v>
      </c>
      <c r="AE395" s="77" t="s">
        <v>945</v>
      </c>
      <c r="AF395" s="430" t="s">
        <v>946</v>
      </c>
      <c r="AG395" s="414">
        <v>48188</v>
      </c>
      <c r="AH395" s="77" t="s">
        <v>1227</v>
      </c>
      <c r="AI395" s="430" t="s">
        <v>1228</v>
      </c>
    </row>
    <row r="396" spans="1:35" x14ac:dyDescent="0.25">
      <c r="A396" s="76">
        <f>IF('Basic Calculator'!$AE$17&lt;&gt;"",IF(VLOOKUP('Basic Calculator'!$AE$17,'Basic Calculator'!$AG$18:$AI$75,3,FALSE)=D396,1,0),0)</f>
        <v>0</v>
      </c>
      <c r="B396" s="405">
        <f>IF('Basic Calculator'!$AE$18&lt;&gt;"",IF('Basic Calculator'!$AE$18=E396,1,0),0)</f>
        <v>0</v>
      </c>
      <c r="C396" s="81">
        <f t="shared" si="6"/>
        <v>0</v>
      </c>
      <c r="D396" s="425" t="s">
        <v>1514</v>
      </c>
      <c r="E396" s="425">
        <v>4</v>
      </c>
      <c r="F396" s="309">
        <v>43274</v>
      </c>
      <c r="G396" s="78" t="s">
        <v>335</v>
      </c>
      <c r="H396" s="307" t="s">
        <v>286</v>
      </c>
      <c r="I396" s="414">
        <v>44476</v>
      </c>
      <c r="J396" s="77" t="s">
        <v>336</v>
      </c>
      <c r="K396" s="430" t="s">
        <v>337</v>
      </c>
      <c r="L396" s="414">
        <v>45677</v>
      </c>
      <c r="M396" s="77" t="s">
        <v>338</v>
      </c>
      <c r="N396" s="311" t="s">
        <v>339</v>
      </c>
      <c r="O396" s="414">
        <v>46879</v>
      </c>
      <c r="P396" s="77" t="s">
        <v>1146</v>
      </c>
      <c r="Q396" s="430" t="s">
        <v>1147</v>
      </c>
      <c r="R396" s="414">
        <v>48081</v>
      </c>
      <c r="S396" s="77" t="s">
        <v>341</v>
      </c>
      <c r="T396" s="311" t="s">
        <v>342</v>
      </c>
      <c r="U396" s="414">
        <v>49282</v>
      </c>
      <c r="V396" s="77" t="s">
        <v>768</v>
      </c>
      <c r="W396" s="430" t="s">
        <v>769</v>
      </c>
      <c r="X396" s="414">
        <v>50484</v>
      </c>
      <c r="Y396" s="77" t="s">
        <v>3767</v>
      </c>
      <c r="Z396" s="311" t="s">
        <v>2166</v>
      </c>
      <c r="AA396" s="414">
        <v>51686</v>
      </c>
      <c r="AB396" s="77" t="s">
        <v>345</v>
      </c>
      <c r="AC396" s="430" t="s">
        <v>346</v>
      </c>
      <c r="AD396" s="414">
        <v>52888</v>
      </c>
      <c r="AE396" s="77" t="s">
        <v>3079</v>
      </c>
      <c r="AF396" s="430" t="s">
        <v>1153</v>
      </c>
      <c r="AG396" s="414">
        <v>54089</v>
      </c>
      <c r="AH396" s="77" t="s">
        <v>312</v>
      </c>
      <c r="AI396" s="430" t="s">
        <v>2227</v>
      </c>
    </row>
    <row r="397" spans="1:35" x14ac:dyDescent="0.25">
      <c r="A397" s="76">
        <f>IF('Basic Calculator'!$AE$17&lt;&gt;"",IF(VLOOKUP('Basic Calculator'!$AE$17,'Basic Calculator'!$AG$18:$AI$75,3,FALSE)=D397,1,0),0)</f>
        <v>0</v>
      </c>
      <c r="B397" s="405">
        <f>IF('Basic Calculator'!$AE$18&lt;&gt;"",IF('Basic Calculator'!$AE$18=E397,1,0),0)</f>
        <v>0</v>
      </c>
      <c r="C397" s="81">
        <f t="shared" si="6"/>
        <v>0</v>
      </c>
      <c r="D397" s="425" t="s">
        <v>1514</v>
      </c>
      <c r="E397" s="425">
        <v>5</v>
      </c>
      <c r="F397" s="309">
        <v>49761</v>
      </c>
      <c r="G397" s="78" t="s">
        <v>1559</v>
      </c>
      <c r="H397" s="307" t="s">
        <v>1777</v>
      </c>
      <c r="I397" s="414">
        <v>51106</v>
      </c>
      <c r="J397" s="77" t="s">
        <v>2630</v>
      </c>
      <c r="K397" s="430" t="s">
        <v>250</v>
      </c>
      <c r="L397" s="414">
        <v>52450</v>
      </c>
      <c r="M397" s="77" t="s">
        <v>1199</v>
      </c>
      <c r="N397" s="311" t="s">
        <v>1412</v>
      </c>
      <c r="O397" s="414">
        <v>53795</v>
      </c>
      <c r="P397" s="77" t="s">
        <v>2234</v>
      </c>
      <c r="Q397" s="430" t="s">
        <v>2192</v>
      </c>
      <c r="R397" s="414">
        <v>55140</v>
      </c>
      <c r="S397" s="77" t="s">
        <v>1466</v>
      </c>
      <c r="T397" s="311" t="s">
        <v>1960</v>
      </c>
      <c r="U397" s="414">
        <v>56484</v>
      </c>
      <c r="V397" s="77" t="s">
        <v>1576</v>
      </c>
      <c r="W397" s="430" t="s">
        <v>2153</v>
      </c>
      <c r="X397" s="414">
        <v>57829</v>
      </c>
      <c r="Y397" s="77" t="s">
        <v>4628</v>
      </c>
      <c r="Z397" s="311" t="s">
        <v>247</v>
      </c>
      <c r="AA397" s="414">
        <v>59174</v>
      </c>
      <c r="AB397" s="77" t="s">
        <v>657</v>
      </c>
      <c r="AC397" s="430" t="s">
        <v>1961</v>
      </c>
      <c r="AD397" s="414">
        <v>60518</v>
      </c>
      <c r="AE397" s="77" t="s">
        <v>1548</v>
      </c>
      <c r="AF397" s="430" t="s">
        <v>2971</v>
      </c>
      <c r="AG397" s="414">
        <v>61863</v>
      </c>
      <c r="AH397" s="77" t="s">
        <v>1505</v>
      </c>
      <c r="AI397" s="430" t="s">
        <v>2027</v>
      </c>
    </row>
    <row r="398" spans="1:35" x14ac:dyDescent="0.25">
      <c r="A398" s="76">
        <f>IF('Basic Calculator'!$AE$17&lt;&gt;"",IF(VLOOKUP('Basic Calculator'!$AE$17,'Basic Calculator'!$AG$18:$AI$75,3,FALSE)=D398,1,0),0)</f>
        <v>0</v>
      </c>
      <c r="B398" s="405">
        <f>IF('Basic Calculator'!$AE$18&lt;&gt;"",IF('Basic Calculator'!$AE$18=E398,1,0),0)</f>
        <v>0</v>
      </c>
      <c r="C398" s="81">
        <f t="shared" si="6"/>
        <v>0</v>
      </c>
      <c r="D398" s="425" t="s">
        <v>1514</v>
      </c>
      <c r="E398" s="425">
        <v>6</v>
      </c>
      <c r="F398" s="309">
        <v>52475</v>
      </c>
      <c r="G398" s="78" t="s">
        <v>527</v>
      </c>
      <c r="H398" s="307" t="s">
        <v>289</v>
      </c>
      <c r="I398" s="414">
        <v>53975</v>
      </c>
      <c r="J398" s="77" t="s">
        <v>1493</v>
      </c>
      <c r="K398" s="430" t="s">
        <v>1533</v>
      </c>
      <c r="L398" s="414">
        <v>55474</v>
      </c>
      <c r="M398" s="77" t="s">
        <v>1066</v>
      </c>
      <c r="N398" s="311" t="s">
        <v>1973</v>
      </c>
      <c r="O398" s="414">
        <v>56974</v>
      </c>
      <c r="P398" s="77" t="s">
        <v>693</v>
      </c>
      <c r="Q398" s="430" t="s">
        <v>694</v>
      </c>
      <c r="R398" s="414">
        <v>58473</v>
      </c>
      <c r="S398" s="77" t="s">
        <v>206</v>
      </c>
      <c r="T398" s="311" t="s">
        <v>1128</v>
      </c>
      <c r="U398" s="414">
        <v>59973</v>
      </c>
      <c r="V398" s="77" t="s">
        <v>884</v>
      </c>
      <c r="W398" s="430" t="s">
        <v>2632</v>
      </c>
      <c r="X398" s="414">
        <v>61472</v>
      </c>
      <c r="Y398" s="77" t="s">
        <v>272</v>
      </c>
      <c r="Z398" s="311" t="s">
        <v>2429</v>
      </c>
      <c r="AA398" s="414">
        <v>62972</v>
      </c>
      <c r="AB398" s="77" t="s">
        <v>285</v>
      </c>
      <c r="AC398" s="430" t="s">
        <v>1745</v>
      </c>
      <c r="AD398" s="414">
        <v>64471</v>
      </c>
      <c r="AE398" s="77" t="s">
        <v>891</v>
      </c>
      <c r="AF398" s="430" t="s">
        <v>2047</v>
      </c>
      <c r="AG398" s="414">
        <v>65971</v>
      </c>
      <c r="AH398" s="77" t="s">
        <v>3848</v>
      </c>
      <c r="AI398" s="430" t="s">
        <v>4268</v>
      </c>
    </row>
    <row r="399" spans="1:35" x14ac:dyDescent="0.25">
      <c r="A399" s="76">
        <f>IF('Basic Calculator'!$AE$17&lt;&gt;"",IF(VLOOKUP('Basic Calculator'!$AE$17,'Basic Calculator'!$AG$18:$AI$75,3,FALSE)=D399,1,0),0)</f>
        <v>0</v>
      </c>
      <c r="B399" s="405">
        <f>IF('Basic Calculator'!$AE$18&lt;&gt;"",IF('Basic Calculator'!$AE$18=E399,1,0),0)</f>
        <v>0</v>
      </c>
      <c r="C399" s="81">
        <f t="shared" si="6"/>
        <v>0</v>
      </c>
      <c r="D399" s="425" t="s">
        <v>1514</v>
      </c>
      <c r="E399" s="425">
        <v>7</v>
      </c>
      <c r="F399" s="309">
        <v>56646</v>
      </c>
      <c r="G399" s="78" t="s">
        <v>4820</v>
      </c>
      <c r="H399" s="307" t="s">
        <v>863</v>
      </c>
      <c r="I399" s="414">
        <v>58313</v>
      </c>
      <c r="J399" s="77" t="s">
        <v>2752</v>
      </c>
      <c r="K399" s="430" t="s">
        <v>1502</v>
      </c>
      <c r="L399" s="414">
        <v>59979</v>
      </c>
      <c r="M399" s="77" t="s">
        <v>884</v>
      </c>
      <c r="N399" s="311" t="s">
        <v>2632</v>
      </c>
      <c r="O399" s="414">
        <v>61645</v>
      </c>
      <c r="P399" s="77" t="s">
        <v>208</v>
      </c>
      <c r="Q399" s="430" t="s">
        <v>3281</v>
      </c>
      <c r="R399" s="414">
        <v>63311</v>
      </c>
      <c r="S399" s="77" t="s">
        <v>2758</v>
      </c>
      <c r="T399" s="311" t="s">
        <v>2678</v>
      </c>
      <c r="U399" s="414">
        <v>64977</v>
      </c>
      <c r="V399" s="77" t="s">
        <v>536</v>
      </c>
      <c r="W399" s="430" t="s">
        <v>2322</v>
      </c>
      <c r="X399" s="414">
        <v>66644</v>
      </c>
      <c r="Y399" s="77" t="s">
        <v>2440</v>
      </c>
      <c r="Z399" s="311" t="s">
        <v>2716</v>
      </c>
      <c r="AA399" s="414">
        <v>68310</v>
      </c>
      <c r="AB399" s="77" t="s">
        <v>1325</v>
      </c>
      <c r="AC399" s="430" t="s">
        <v>3953</v>
      </c>
      <c r="AD399" s="414">
        <v>69976</v>
      </c>
      <c r="AE399" s="77" t="s">
        <v>1967</v>
      </c>
      <c r="AF399" s="430" t="s">
        <v>3125</v>
      </c>
      <c r="AG399" s="414">
        <v>71642</v>
      </c>
      <c r="AH399" s="77" t="s">
        <v>2081</v>
      </c>
      <c r="AI399" s="430" t="s">
        <v>3125</v>
      </c>
    </row>
    <row r="400" spans="1:35" x14ac:dyDescent="0.25">
      <c r="A400" s="76">
        <f>IF('Basic Calculator'!$AE$17&lt;&gt;"",IF(VLOOKUP('Basic Calculator'!$AE$17,'Basic Calculator'!$AG$18:$AI$75,3,FALSE)=D400,1,0),0)</f>
        <v>0</v>
      </c>
      <c r="B400" s="405">
        <f>IF('Basic Calculator'!$AE$18&lt;&gt;"",IF('Basic Calculator'!$AE$18=E400,1,0),0)</f>
        <v>0</v>
      </c>
      <c r="C400" s="81">
        <f t="shared" si="6"/>
        <v>0</v>
      </c>
      <c r="D400" s="425" t="s">
        <v>1514</v>
      </c>
      <c r="E400" s="425">
        <v>8</v>
      </c>
      <c r="F400" s="309">
        <v>59041</v>
      </c>
      <c r="G400" s="78" t="s">
        <v>1966</v>
      </c>
      <c r="H400" s="307" t="s">
        <v>2250</v>
      </c>
      <c r="I400" s="414">
        <v>60886</v>
      </c>
      <c r="J400" s="77" t="s">
        <v>889</v>
      </c>
      <c r="K400" s="430" t="s">
        <v>2490</v>
      </c>
      <c r="L400" s="414">
        <v>62731</v>
      </c>
      <c r="M400" s="77" t="s">
        <v>1525</v>
      </c>
      <c r="N400" s="311" t="s">
        <v>2699</v>
      </c>
      <c r="O400" s="414">
        <v>64576</v>
      </c>
      <c r="P400" s="77" t="s">
        <v>1865</v>
      </c>
      <c r="Q400" s="430" t="s">
        <v>3321</v>
      </c>
      <c r="R400" s="414">
        <v>66421</v>
      </c>
      <c r="S400" s="77" t="s">
        <v>1577</v>
      </c>
      <c r="T400" s="311" t="s">
        <v>3576</v>
      </c>
      <c r="U400" s="414">
        <v>68266</v>
      </c>
      <c r="V400" s="77" t="s">
        <v>591</v>
      </c>
      <c r="W400" s="430" t="s">
        <v>3700</v>
      </c>
      <c r="X400" s="414">
        <v>70111</v>
      </c>
      <c r="Y400" s="77" t="s">
        <v>1438</v>
      </c>
      <c r="Z400" s="311" t="s">
        <v>3125</v>
      </c>
      <c r="AA400" s="414">
        <v>71955</v>
      </c>
      <c r="AB400" s="77" t="s">
        <v>1178</v>
      </c>
      <c r="AC400" s="430" t="s">
        <v>3125</v>
      </c>
      <c r="AD400" s="414">
        <v>73800</v>
      </c>
      <c r="AE400" s="77" t="s">
        <v>1808</v>
      </c>
      <c r="AF400" s="430" t="s">
        <v>3125</v>
      </c>
      <c r="AG400" s="414">
        <v>75645</v>
      </c>
      <c r="AH400" s="77" t="s">
        <v>2477</v>
      </c>
      <c r="AI400" s="430" t="s">
        <v>3125</v>
      </c>
    </row>
    <row r="401" spans="1:35" x14ac:dyDescent="0.25">
      <c r="A401" s="76">
        <f>IF('Basic Calculator'!$AE$17&lt;&gt;"",IF(VLOOKUP('Basic Calculator'!$AE$17,'Basic Calculator'!$AG$18:$AI$75,3,FALSE)=D401,1,0),0)</f>
        <v>0</v>
      </c>
      <c r="B401" s="405">
        <f>IF('Basic Calculator'!$AE$18&lt;&gt;"",IF('Basic Calculator'!$AE$18=E401,1,0),0)</f>
        <v>0</v>
      </c>
      <c r="C401" s="81">
        <f t="shared" si="6"/>
        <v>0</v>
      </c>
      <c r="D401" s="425" t="s">
        <v>1514</v>
      </c>
      <c r="E401" s="425">
        <v>9</v>
      </c>
      <c r="F401" s="309">
        <v>63174</v>
      </c>
      <c r="G401" s="78" t="s">
        <v>1265</v>
      </c>
      <c r="H401" s="307" t="s">
        <v>2393</v>
      </c>
      <c r="I401" s="414">
        <v>65212</v>
      </c>
      <c r="J401" s="77" t="s">
        <v>749</v>
      </c>
      <c r="K401" s="430" t="s">
        <v>3638</v>
      </c>
      <c r="L401" s="414">
        <v>67250</v>
      </c>
      <c r="M401" s="77" t="s">
        <v>639</v>
      </c>
      <c r="N401" s="311" t="s">
        <v>3248</v>
      </c>
      <c r="O401" s="414">
        <v>69288</v>
      </c>
      <c r="P401" s="77" t="s">
        <v>547</v>
      </c>
      <c r="Q401" s="430" t="s">
        <v>3075</v>
      </c>
      <c r="R401" s="414">
        <v>71325</v>
      </c>
      <c r="S401" s="77" t="s">
        <v>2981</v>
      </c>
      <c r="T401" s="311" t="s">
        <v>3125</v>
      </c>
      <c r="U401" s="414">
        <v>73363</v>
      </c>
      <c r="V401" s="77" t="s">
        <v>2637</v>
      </c>
      <c r="W401" s="430" t="s">
        <v>3125</v>
      </c>
      <c r="X401" s="414">
        <v>75401</v>
      </c>
      <c r="Y401" s="77" t="s">
        <v>3410</v>
      </c>
      <c r="Z401" s="311" t="s">
        <v>3125</v>
      </c>
      <c r="AA401" s="414">
        <v>77439</v>
      </c>
      <c r="AB401" s="77" t="s">
        <v>567</v>
      </c>
      <c r="AC401" s="430" t="s">
        <v>3125</v>
      </c>
      <c r="AD401" s="414">
        <v>79477</v>
      </c>
      <c r="AE401" s="77" t="s">
        <v>3754</v>
      </c>
      <c r="AF401" s="430" t="s">
        <v>3125</v>
      </c>
      <c r="AG401" s="414">
        <v>81514</v>
      </c>
      <c r="AH401" s="77" t="s">
        <v>1426</v>
      </c>
      <c r="AI401" s="430" t="s">
        <v>3125</v>
      </c>
    </row>
    <row r="402" spans="1:35" x14ac:dyDescent="0.25">
      <c r="A402" s="76">
        <f>IF('Basic Calculator'!$AE$17&lt;&gt;"",IF(VLOOKUP('Basic Calculator'!$AE$17,'Basic Calculator'!$AG$18:$AI$75,3,FALSE)=D402,1,0),0)</f>
        <v>0</v>
      </c>
      <c r="B402" s="405">
        <f>IF('Basic Calculator'!$AE$18&lt;&gt;"",IF('Basic Calculator'!$AE$18=E402,1,0),0)</f>
        <v>0</v>
      </c>
      <c r="C402" s="81">
        <f t="shared" si="6"/>
        <v>0</v>
      </c>
      <c r="D402" s="425" t="s">
        <v>1514</v>
      </c>
      <c r="E402" s="425">
        <v>10</v>
      </c>
      <c r="F402" s="309">
        <v>69569</v>
      </c>
      <c r="G402" s="78" t="s">
        <v>216</v>
      </c>
      <c r="H402" s="307" t="s">
        <v>3125</v>
      </c>
      <c r="I402" s="414">
        <v>71813</v>
      </c>
      <c r="J402" s="77" t="s">
        <v>1737</v>
      </c>
      <c r="K402" s="430" t="s">
        <v>3125</v>
      </c>
      <c r="L402" s="414">
        <v>74056</v>
      </c>
      <c r="M402" s="77" t="s">
        <v>1373</v>
      </c>
      <c r="N402" s="311" t="s">
        <v>3125</v>
      </c>
      <c r="O402" s="414">
        <v>76300</v>
      </c>
      <c r="P402" s="77" t="s">
        <v>2186</v>
      </c>
      <c r="Q402" s="430" t="s">
        <v>3125</v>
      </c>
      <c r="R402" s="414">
        <v>78544</v>
      </c>
      <c r="S402" s="77" t="s">
        <v>2008</v>
      </c>
      <c r="T402" s="311" t="s">
        <v>3125</v>
      </c>
      <c r="U402" s="414">
        <v>80788</v>
      </c>
      <c r="V402" s="77" t="s">
        <v>4150</v>
      </c>
      <c r="W402" s="430" t="s">
        <v>3125</v>
      </c>
      <c r="X402" s="414">
        <v>83032</v>
      </c>
      <c r="Y402" s="77" t="s">
        <v>3316</v>
      </c>
      <c r="Z402" s="311" t="s">
        <v>3125</v>
      </c>
      <c r="AA402" s="414">
        <v>85276</v>
      </c>
      <c r="AB402" s="77" t="s">
        <v>1182</v>
      </c>
      <c r="AC402" s="430" t="s">
        <v>3125</v>
      </c>
      <c r="AD402" s="414">
        <v>87519</v>
      </c>
      <c r="AE402" s="77" t="s">
        <v>883</v>
      </c>
      <c r="AF402" s="430" t="s">
        <v>3125</v>
      </c>
      <c r="AG402" s="414">
        <v>89763</v>
      </c>
      <c r="AH402" s="77" t="s">
        <v>2833</v>
      </c>
      <c r="AI402" s="430" t="s">
        <v>3125</v>
      </c>
    </row>
    <row r="403" spans="1:35" x14ac:dyDescent="0.25">
      <c r="A403" s="76">
        <f>IF('Basic Calculator'!$AE$17&lt;&gt;"",IF(VLOOKUP('Basic Calculator'!$AE$17,'Basic Calculator'!$AG$18:$AI$75,3,FALSE)=D403,1,0),0)</f>
        <v>0</v>
      </c>
      <c r="B403" s="405">
        <f>IF('Basic Calculator'!$AE$18&lt;&gt;"",IF('Basic Calculator'!$AE$18=E403,1,0),0)</f>
        <v>0</v>
      </c>
      <c r="C403" s="81">
        <f t="shared" si="6"/>
        <v>0</v>
      </c>
      <c r="D403" s="425" t="s">
        <v>1514</v>
      </c>
      <c r="E403" s="425">
        <v>11</v>
      </c>
      <c r="F403" s="309">
        <v>73969</v>
      </c>
      <c r="G403" s="78" t="s">
        <v>2040</v>
      </c>
      <c r="H403" s="307" t="s">
        <v>3125</v>
      </c>
      <c r="I403" s="414">
        <v>76435</v>
      </c>
      <c r="J403" s="77" t="s">
        <v>1329</v>
      </c>
      <c r="K403" s="430" t="s">
        <v>3125</v>
      </c>
      <c r="L403" s="414">
        <v>78900</v>
      </c>
      <c r="M403" s="77" t="s">
        <v>4708</v>
      </c>
      <c r="N403" s="311" t="s">
        <v>3125</v>
      </c>
      <c r="O403" s="414">
        <v>81366</v>
      </c>
      <c r="P403" s="77" t="s">
        <v>235</v>
      </c>
      <c r="Q403" s="430" t="s">
        <v>3125</v>
      </c>
      <c r="R403" s="414">
        <v>83831</v>
      </c>
      <c r="S403" s="77" t="s">
        <v>1537</v>
      </c>
      <c r="T403" s="311" t="s">
        <v>3125</v>
      </c>
      <c r="U403" s="414">
        <v>86296</v>
      </c>
      <c r="V403" s="77" t="s">
        <v>3720</v>
      </c>
      <c r="W403" s="430" t="s">
        <v>3125</v>
      </c>
      <c r="X403" s="414">
        <v>88762</v>
      </c>
      <c r="Y403" s="77" t="s">
        <v>1961</v>
      </c>
      <c r="Z403" s="311" t="s">
        <v>3125</v>
      </c>
      <c r="AA403" s="414">
        <v>91227</v>
      </c>
      <c r="AB403" s="77" t="s">
        <v>2610</v>
      </c>
      <c r="AC403" s="430" t="s">
        <v>3125</v>
      </c>
      <c r="AD403" s="414">
        <v>93692</v>
      </c>
      <c r="AE403" s="77" t="s">
        <v>4503</v>
      </c>
      <c r="AF403" s="430" t="s">
        <v>3125</v>
      </c>
      <c r="AG403" s="414">
        <v>96158</v>
      </c>
      <c r="AH403" s="77" t="s">
        <v>3485</v>
      </c>
      <c r="AI403" s="430" t="s">
        <v>3125</v>
      </c>
    </row>
    <row r="404" spans="1:35" x14ac:dyDescent="0.25">
      <c r="A404" s="76">
        <f>IF('Basic Calculator'!$AE$17&lt;&gt;"",IF(VLOOKUP('Basic Calculator'!$AE$17,'Basic Calculator'!$AG$18:$AI$75,3,FALSE)=D404,1,0),0)</f>
        <v>0</v>
      </c>
      <c r="B404" s="405">
        <f>IF('Basic Calculator'!$AE$18&lt;&gt;"",IF('Basic Calculator'!$AE$18=E404,1,0),0)</f>
        <v>0</v>
      </c>
      <c r="C404" s="81">
        <f t="shared" si="6"/>
        <v>0</v>
      </c>
      <c r="D404" s="425" t="s">
        <v>1514</v>
      </c>
      <c r="E404" s="425">
        <v>12</v>
      </c>
      <c r="F404" s="309">
        <v>88659</v>
      </c>
      <c r="G404" s="78" t="s">
        <v>1723</v>
      </c>
      <c r="H404" s="307" t="s">
        <v>3125</v>
      </c>
      <c r="I404" s="414">
        <v>91614</v>
      </c>
      <c r="J404" s="77" t="s">
        <v>4869</v>
      </c>
      <c r="K404" s="430" t="s">
        <v>3125</v>
      </c>
      <c r="L404" s="414">
        <v>94569</v>
      </c>
      <c r="M404" s="77" t="s">
        <v>4194</v>
      </c>
      <c r="N404" s="311" t="s">
        <v>3125</v>
      </c>
      <c r="O404" s="414">
        <v>97524</v>
      </c>
      <c r="P404" s="77" t="s">
        <v>3336</v>
      </c>
      <c r="Q404" s="430" t="s">
        <v>3125</v>
      </c>
      <c r="R404" s="414">
        <v>100479</v>
      </c>
      <c r="S404" s="77" t="s">
        <v>3348</v>
      </c>
      <c r="T404" s="311" t="s">
        <v>3125</v>
      </c>
      <c r="U404" s="414">
        <v>103434</v>
      </c>
      <c r="V404" s="77" t="s">
        <v>2754</v>
      </c>
      <c r="W404" s="430" t="s">
        <v>3125</v>
      </c>
      <c r="X404" s="414">
        <v>106388</v>
      </c>
      <c r="Y404" s="77" t="s">
        <v>4870</v>
      </c>
      <c r="Z404" s="311" t="s">
        <v>4870</v>
      </c>
      <c r="AA404" s="414">
        <v>109343</v>
      </c>
      <c r="AB404" s="77" t="s">
        <v>3111</v>
      </c>
      <c r="AC404" s="430" t="s">
        <v>3111</v>
      </c>
      <c r="AD404" s="414">
        <v>112298</v>
      </c>
      <c r="AE404" s="77" t="s">
        <v>4871</v>
      </c>
      <c r="AF404" s="430" t="s">
        <v>4871</v>
      </c>
      <c r="AG404" s="414">
        <v>115253</v>
      </c>
      <c r="AH404" s="77" t="s">
        <v>4872</v>
      </c>
      <c r="AI404" s="430" t="s">
        <v>4872</v>
      </c>
    </row>
    <row r="405" spans="1:35" x14ac:dyDescent="0.25">
      <c r="A405" s="76">
        <f>IF('Basic Calculator'!$AE$17&lt;&gt;"",IF(VLOOKUP('Basic Calculator'!$AE$17,'Basic Calculator'!$AG$18:$AI$75,3,FALSE)=D405,1,0),0)</f>
        <v>0</v>
      </c>
      <c r="B405" s="405">
        <f>IF('Basic Calculator'!$AE$18&lt;&gt;"",IF('Basic Calculator'!$AE$18=E405,1,0),0)</f>
        <v>0</v>
      </c>
      <c r="C405" s="81">
        <f t="shared" si="6"/>
        <v>0</v>
      </c>
      <c r="D405" s="425" t="s">
        <v>1514</v>
      </c>
      <c r="E405" s="425">
        <v>13</v>
      </c>
      <c r="F405" s="309">
        <v>105427</v>
      </c>
      <c r="G405" s="78" t="s">
        <v>3319</v>
      </c>
      <c r="H405" s="307" t="s">
        <v>3319</v>
      </c>
      <c r="I405" s="414">
        <v>108942</v>
      </c>
      <c r="J405" s="77" t="s">
        <v>2403</v>
      </c>
      <c r="K405" s="430" t="s">
        <v>2403</v>
      </c>
      <c r="L405" s="414">
        <v>112457</v>
      </c>
      <c r="M405" s="77" t="s">
        <v>4566</v>
      </c>
      <c r="N405" s="311" t="s">
        <v>4566</v>
      </c>
      <c r="O405" s="414">
        <v>115971</v>
      </c>
      <c r="P405" s="77" t="s">
        <v>3002</v>
      </c>
      <c r="Q405" s="430" t="s">
        <v>3002</v>
      </c>
      <c r="R405" s="414">
        <v>119486</v>
      </c>
      <c r="S405" s="77" t="s">
        <v>3693</v>
      </c>
      <c r="T405" s="311" t="s">
        <v>3693</v>
      </c>
      <c r="U405" s="414">
        <v>123001</v>
      </c>
      <c r="V405" s="77" t="s">
        <v>3264</v>
      </c>
      <c r="W405" s="430" t="s">
        <v>3264</v>
      </c>
      <c r="X405" s="414">
        <v>126515</v>
      </c>
      <c r="Y405" s="77" t="s">
        <v>4873</v>
      </c>
      <c r="Z405" s="311" t="s">
        <v>4873</v>
      </c>
      <c r="AA405" s="414">
        <v>130030</v>
      </c>
      <c r="AB405" s="77" t="s">
        <v>3541</v>
      </c>
      <c r="AC405" s="430" t="s">
        <v>3541</v>
      </c>
      <c r="AD405" s="414">
        <v>133544</v>
      </c>
      <c r="AE405" s="77" t="s">
        <v>4049</v>
      </c>
      <c r="AF405" s="430" t="s">
        <v>4049</v>
      </c>
      <c r="AG405" s="414">
        <v>137059</v>
      </c>
      <c r="AH405" s="77" t="s">
        <v>4874</v>
      </c>
      <c r="AI405" s="430" t="s">
        <v>4874</v>
      </c>
    </row>
    <row r="406" spans="1:35" x14ac:dyDescent="0.25">
      <c r="A406" s="76">
        <f>IF('Basic Calculator'!$AE$17&lt;&gt;"",IF(VLOOKUP('Basic Calculator'!$AE$17,'Basic Calculator'!$AG$18:$AI$75,3,FALSE)=D406,1,0),0)</f>
        <v>0</v>
      </c>
      <c r="B406" s="405">
        <f>IF('Basic Calculator'!$AE$18&lt;&gt;"",IF('Basic Calculator'!$AE$18=E406,1,0),0)</f>
        <v>0</v>
      </c>
      <c r="C406" s="81">
        <f t="shared" si="6"/>
        <v>0</v>
      </c>
      <c r="D406" s="425" t="s">
        <v>1514</v>
      </c>
      <c r="E406" s="425">
        <v>14</v>
      </c>
      <c r="F406" s="309">
        <v>124583</v>
      </c>
      <c r="G406" s="78" t="s">
        <v>4875</v>
      </c>
      <c r="H406" s="307" t="s">
        <v>4875</v>
      </c>
      <c r="I406" s="414">
        <v>128736</v>
      </c>
      <c r="J406" s="77" t="s">
        <v>2603</v>
      </c>
      <c r="K406" s="430" t="s">
        <v>2603</v>
      </c>
      <c r="L406" s="414">
        <v>132889</v>
      </c>
      <c r="M406" s="77" t="s">
        <v>4876</v>
      </c>
      <c r="N406" s="311" t="s">
        <v>4876</v>
      </c>
      <c r="O406" s="414">
        <v>137042</v>
      </c>
      <c r="P406" s="77" t="s">
        <v>3851</v>
      </c>
      <c r="Q406" s="430" t="s">
        <v>3851</v>
      </c>
      <c r="R406" s="414">
        <v>141195</v>
      </c>
      <c r="S406" s="77" t="s">
        <v>3695</v>
      </c>
      <c r="T406" s="311" t="s">
        <v>3695</v>
      </c>
      <c r="U406" s="414">
        <v>145348</v>
      </c>
      <c r="V406" s="77" t="s">
        <v>4877</v>
      </c>
      <c r="W406" s="430" t="s">
        <v>4877</v>
      </c>
      <c r="X406" s="414">
        <v>149501</v>
      </c>
      <c r="Y406" s="77" t="s">
        <v>4878</v>
      </c>
      <c r="Z406" s="311" t="s">
        <v>4878</v>
      </c>
      <c r="AA406" s="414">
        <v>153654</v>
      </c>
      <c r="AB406" s="77" t="s">
        <v>4879</v>
      </c>
      <c r="AC406" s="430" t="s">
        <v>4879</v>
      </c>
      <c r="AD406" s="414">
        <v>157808</v>
      </c>
      <c r="AE406" s="77" t="s">
        <v>4880</v>
      </c>
      <c r="AF406" s="430" t="s">
        <v>4880</v>
      </c>
      <c r="AG406" s="414">
        <v>161961</v>
      </c>
      <c r="AH406" s="77" t="s">
        <v>4862</v>
      </c>
      <c r="AI406" s="430" t="s">
        <v>4862</v>
      </c>
    </row>
    <row r="407" spans="1:35" ht="15.75" thickBot="1" x14ac:dyDescent="0.3">
      <c r="A407" s="419">
        <f>IF('Basic Calculator'!$AE$17&lt;&gt;"",IF(VLOOKUP('Basic Calculator'!$AE$17,'Basic Calculator'!$AG$18:$AI$75,3,FALSE)=D407,1,0),0)</f>
        <v>0</v>
      </c>
      <c r="B407" s="420">
        <f>IF('Basic Calculator'!$AE$18&lt;&gt;"",IF('Basic Calculator'!$AE$18=E407,1,0),0)</f>
        <v>0</v>
      </c>
      <c r="C407" s="422">
        <f t="shared" si="6"/>
        <v>0</v>
      </c>
      <c r="D407" s="426" t="s">
        <v>1514</v>
      </c>
      <c r="E407" s="426">
        <v>15</v>
      </c>
      <c r="F407" s="423">
        <v>146542</v>
      </c>
      <c r="G407" s="416" t="s">
        <v>4881</v>
      </c>
      <c r="H407" s="428" t="s">
        <v>4881</v>
      </c>
      <c r="I407" s="415">
        <v>151426</v>
      </c>
      <c r="J407" s="431" t="s">
        <v>4882</v>
      </c>
      <c r="K407" s="432" t="s">
        <v>4882</v>
      </c>
      <c r="L407" s="415">
        <v>156310</v>
      </c>
      <c r="M407" s="431" t="s">
        <v>4883</v>
      </c>
      <c r="N407" s="433" t="s">
        <v>4883</v>
      </c>
      <c r="O407" s="415">
        <v>161195</v>
      </c>
      <c r="P407" s="431" t="s">
        <v>3852</v>
      </c>
      <c r="Q407" s="432" t="s">
        <v>3852</v>
      </c>
      <c r="R407" s="415">
        <v>166079</v>
      </c>
      <c r="S407" s="431" t="s">
        <v>3696</v>
      </c>
      <c r="T407" s="433" t="s">
        <v>3696</v>
      </c>
      <c r="U407" s="415">
        <v>170963</v>
      </c>
      <c r="V407" s="431" t="s">
        <v>3728</v>
      </c>
      <c r="W407" s="432" t="s">
        <v>3728</v>
      </c>
      <c r="X407" s="415">
        <v>175848</v>
      </c>
      <c r="Y407" s="431" t="s">
        <v>4884</v>
      </c>
      <c r="Z407" s="433" t="s">
        <v>4884</v>
      </c>
      <c r="AA407" s="415">
        <v>180732</v>
      </c>
      <c r="AB407" s="431" t="s">
        <v>3545</v>
      </c>
      <c r="AC407" s="432" t="s">
        <v>3545</v>
      </c>
      <c r="AD407" s="415">
        <v>185616</v>
      </c>
      <c r="AE407" s="431" t="s">
        <v>4885</v>
      </c>
      <c r="AF407" s="432" t="s">
        <v>4885</v>
      </c>
      <c r="AG407" s="415">
        <v>190500</v>
      </c>
      <c r="AH407" s="431" t="s">
        <v>4886</v>
      </c>
      <c r="AI407" s="432" t="s">
        <v>4886</v>
      </c>
    </row>
    <row r="408" spans="1:35" x14ac:dyDescent="0.25">
      <c r="A408" s="82">
        <f>IF('Basic Calculator'!$AE$17&lt;&gt;"",IF(VLOOKUP('Basic Calculator'!$AE$17,'Basic Calculator'!$AG$18:$AI$75,3,FALSE)=D408,1,0),0)</f>
        <v>0</v>
      </c>
      <c r="B408" s="407">
        <f>IF('Basic Calculator'!$AE$18&lt;&gt;"",IF('Basic Calculator'!$AE$18=E408,1,0),0)</f>
        <v>0</v>
      </c>
      <c r="C408" s="83">
        <f t="shared" si="6"/>
        <v>0</v>
      </c>
      <c r="D408" s="434" t="s">
        <v>1519</v>
      </c>
      <c r="E408" s="434">
        <v>1</v>
      </c>
      <c r="F408" s="308">
        <v>26777</v>
      </c>
      <c r="G408" s="84" t="s">
        <v>4495</v>
      </c>
      <c r="H408" s="400" t="s">
        <v>4496</v>
      </c>
      <c r="I408" s="413">
        <v>27676</v>
      </c>
      <c r="J408" s="85" t="s">
        <v>4497</v>
      </c>
      <c r="K408" s="429" t="s">
        <v>4498</v>
      </c>
      <c r="L408" s="413">
        <v>28565</v>
      </c>
      <c r="M408" s="85" t="s">
        <v>3393</v>
      </c>
      <c r="N408" s="310" t="s">
        <v>1631</v>
      </c>
      <c r="O408" s="413">
        <v>29452</v>
      </c>
      <c r="P408" s="85" t="s">
        <v>523</v>
      </c>
      <c r="Q408" s="429" t="s">
        <v>441</v>
      </c>
      <c r="R408" s="413">
        <v>30340</v>
      </c>
      <c r="S408" s="85" t="s">
        <v>2689</v>
      </c>
      <c r="T408" s="310" t="s">
        <v>1469</v>
      </c>
      <c r="U408" s="413">
        <v>30860</v>
      </c>
      <c r="V408" s="85" t="s">
        <v>2702</v>
      </c>
      <c r="W408" s="429" t="s">
        <v>2703</v>
      </c>
      <c r="X408" s="413">
        <v>31742</v>
      </c>
      <c r="Y408" s="85" t="s">
        <v>2659</v>
      </c>
      <c r="Z408" s="310" t="s">
        <v>416</v>
      </c>
      <c r="AA408" s="413">
        <v>32630</v>
      </c>
      <c r="AB408" s="85" t="s">
        <v>1131</v>
      </c>
      <c r="AC408" s="429" t="s">
        <v>1132</v>
      </c>
      <c r="AD408" s="413">
        <v>32665</v>
      </c>
      <c r="AE408" s="85" t="s">
        <v>3774</v>
      </c>
      <c r="AF408" s="429" t="s">
        <v>1472</v>
      </c>
      <c r="AG408" s="413">
        <v>33495</v>
      </c>
      <c r="AH408" s="85" t="s">
        <v>309</v>
      </c>
      <c r="AI408" s="429" t="s">
        <v>310</v>
      </c>
    </row>
    <row r="409" spans="1:35" x14ac:dyDescent="0.25">
      <c r="A409" s="76">
        <f>IF('Basic Calculator'!$AE$17&lt;&gt;"",IF(VLOOKUP('Basic Calculator'!$AE$17,'Basic Calculator'!$AG$18:$AI$75,3,FALSE)=D409,1,0),0)</f>
        <v>0</v>
      </c>
      <c r="B409" s="405">
        <f>IF('Basic Calculator'!$AE$18&lt;&gt;"",IF('Basic Calculator'!$AE$18=E409,1,0),0)</f>
        <v>0</v>
      </c>
      <c r="C409" s="81">
        <f t="shared" si="6"/>
        <v>0</v>
      </c>
      <c r="D409" s="425" t="s">
        <v>1519</v>
      </c>
      <c r="E409" s="425">
        <v>2</v>
      </c>
      <c r="F409" s="309">
        <v>30109</v>
      </c>
      <c r="G409" s="78" t="s">
        <v>1860</v>
      </c>
      <c r="H409" s="307" t="s">
        <v>1270</v>
      </c>
      <c r="I409" s="414">
        <v>30825</v>
      </c>
      <c r="J409" s="77" t="s">
        <v>187</v>
      </c>
      <c r="K409" s="430" t="s">
        <v>188</v>
      </c>
      <c r="L409" s="414">
        <v>31823</v>
      </c>
      <c r="M409" s="77" t="s">
        <v>2728</v>
      </c>
      <c r="N409" s="311" t="s">
        <v>2332</v>
      </c>
      <c r="O409" s="414">
        <v>32665</v>
      </c>
      <c r="P409" s="77" t="s">
        <v>3774</v>
      </c>
      <c r="Q409" s="430" t="s">
        <v>1472</v>
      </c>
      <c r="R409" s="414">
        <v>33034</v>
      </c>
      <c r="S409" s="77" t="s">
        <v>4410</v>
      </c>
      <c r="T409" s="311" t="s">
        <v>4411</v>
      </c>
      <c r="U409" s="414">
        <v>34006</v>
      </c>
      <c r="V409" s="77" t="s">
        <v>3509</v>
      </c>
      <c r="W409" s="430" t="s">
        <v>577</v>
      </c>
      <c r="X409" s="414">
        <v>34978</v>
      </c>
      <c r="Y409" s="77" t="s">
        <v>4412</v>
      </c>
      <c r="Z409" s="311" t="s">
        <v>527</v>
      </c>
      <c r="AA409" s="414">
        <v>35950</v>
      </c>
      <c r="AB409" s="77" t="s">
        <v>4499</v>
      </c>
      <c r="AC409" s="430" t="s">
        <v>631</v>
      </c>
      <c r="AD409" s="414">
        <v>36922</v>
      </c>
      <c r="AE409" s="77" t="s">
        <v>313</v>
      </c>
      <c r="AF409" s="430" t="s">
        <v>274</v>
      </c>
      <c r="AG409" s="414">
        <v>37894</v>
      </c>
      <c r="AH409" s="77" t="s">
        <v>3421</v>
      </c>
      <c r="AI409" s="430" t="s">
        <v>1464</v>
      </c>
    </row>
    <row r="410" spans="1:35" x14ac:dyDescent="0.25">
      <c r="A410" s="76">
        <f>IF('Basic Calculator'!$AE$17&lt;&gt;"",IF(VLOOKUP('Basic Calculator'!$AE$17,'Basic Calculator'!$AG$18:$AI$75,3,FALSE)=D410,1,0),0)</f>
        <v>0</v>
      </c>
      <c r="B410" s="405">
        <f>IF('Basic Calculator'!$AE$18&lt;&gt;"",IF('Basic Calculator'!$AE$18=E410,1,0),0)</f>
        <v>0</v>
      </c>
      <c r="C410" s="81">
        <f t="shared" si="6"/>
        <v>0</v>
      </c>
      <c r="D410" s="425" t="s">
        <v>1519</v>
      </c>
      <c r="E410" s="425">
        <v>3</v>
      </c>
      <c r="F410" s="309">
        <v>39422</v>
      </c>
      <c r="G410" s="78" t="s">
        <v>198</v>
      </c>
      <c r="H410" s="307" t="s">
        <v>2336</v>
      </c>
      <c r="I410" s="414">
        <v>40517</v>
      </c>
      <c r="J410" s="77" t="s">
        <v>744</v>
      </c>
      <c r="K410" s="430" t="s">
        <v>745</v>
      </c>
      <c r="L410" s="414">
        <v>41612</v>
      </c>
      <c r="M410" s="77" t="s">
        <v>1612</v>
      </c>
      <c r="N410" s="311" t="s">
        <v>1377</v>
      </c>
      <c r="O410" s="414">
        <v>42707</v>
      </c>
      <c r="P410" s="77" t="s">
        <v>1757</v>
      </c>
      <c r="Q410" s="430" t="s">
        <v>1648</v>
      </c>
      <c r="R410" s="414">
        <v>43802</v>
      </c>
      <c r="S410" s="77" t="s">
        <v>1957</v>
      </c>
      <c r="T410" s="311" t="s">
        <v>2054</v>
      </c>
      <c r="U410" s="414">
        <v>44897</v>
      </c>
      <c r="V410" s="77" t="s">
        <v>935</v>
      </c>
      <c r="W410" s="430" t="s">
        <v>936</v>
      </c>
      <c r="X410" s="414">
        <v>45992</v>
      </c>
      <c r="Y410" s="77" t="s">
        <v>236</v>
      </c>
      <c r="Z410" s="311" t="s">
        <v>237</v>
      </c>
      <c r="AA410" s="414">
        <v>47086</v>
      </c>
      <c r="AB410" s="77" t="s">
        <v>1984</v>
      </c>
      <c r="AC410" s="430" t="s">
        <v>1985</v>
      </c>
      <c r="AD410" s="414">
        <v>48181</v>
      </c>
      <c r="AE410" s="77" t="s">
        <v>1227</v>
      </c>
      <c r="AF410" s="430" t="s">
        <v>1228</v>
      </c>
      <c r="AG410" s="414">
        <v>49276</v>
      </c>
      <c r="AH410" s="77" t="s">
        <v>768</v>
      </c>
      <c r="AI410" s="430" t="s">
        <v>769</v>
      </c>
    </row>
    <row r="411" spans="1:35" x14ac:dyDescent="0.25">
      <c r="A411" s="76">
        <f>IF('Basic Calculator'!$AE$17&lt;&gt;"",IF(VLOOKUP('Basic Calculator'!$AE$17,'Basic Calculator'!$AG$18:$AI$75,3,FALSE)=D411,1,0),0)</f>
        <v>0</v>
      </c>
      <c r="B411" s="405">
        <f>IF('Basic Calculator'!$AE$18&lt;&gt;"",IF('Basic Calculator'!$AE$18=E411,1,0),0)</f>
        <v>0</v>
      </c>
      <c r="C411" s="81">
        <f t="shared" si="6"/>
        <v>0</v>
      </c>
      <c r="D411" s="425" t="s">
        <v>1519</v>
      </c>
      <c r="E411" s="425">
        <v>4</v>
      </c>
      <c r="F411" s="309">
        <v>44251</v>
      </c>
      <c r="G411" s="78" t="s">
        <v>1074</v>
      </c>
      <c r="H411" s="307" t="s">
        <v>1075</v>
      </c>
      <c r="I411" s="414">
        <v>45480</v>
      </c>
      <c r="J411" s="77" t="s">
        <v>1615</v>
      </c>
      <c r="K411" s="430" t="s">
        <v>797</v>
      </c>
      <c r="L411" s="414">
        <v>46709</v>
      </c>
      <c r="M411" s="77" t="s">
        <v>468</v>
      </c>
      <c r="N411" s="311" t="s">
        <v>469</v>
      </c>
      <c r="O411" s="414">
        <v>47938</v>
      </c>
      <c r="P411" s="77" t="s">
        <v>2069</v>
      </c>
      <c r="Q411" s="430" t="s">
        <v>502</v>
      </c>
      <c r="R411" s="414">
        <v>49167</v>
      </c>
      <c r="S411" s="77" t="s">
        <v>3191</v>
      </c>
      <c r="T411" s="311" t="s">
        <v>799</v>
      </c>
      <c r="U411" s="414">
        <v>50395</v>
      </c>
      <c r="V411" s="77" t="s">
        <v>1010</v>
      </c>
      <c r="W411" s="430" t="s">
        <v>2902</v>
      </c>
      <c r="X411" s="414">
        <v>51624</v>
      </c>
      <c r="Y411" s="77" t="s">
        <v>566</v>
      </c>
      <c r="Z411" s="311" t="s">
        <v>567</v>
      </c>
      <c r="AA411" s="414">
        <v>52853</v>
      </c>
      <c r="AB411" s="77" t="s">
        <v>464</v>
      </c>
      <c r="AC411" s="430" t="s">
        <v>465</v>
      </c>
      <c r="AD411" s="414">
        <v>54082</v>
      </c>
      <c r="AE411" s="77" t="s">
        <v>995</v>
      </c>
      <c r="AF411" s="430" t="s">
        <v>977</v>
      </c>
      <c r="AG411" s="414">
        <v>55311</v>
      </c>
      <c r="AH411" s="77" t="s">
        <v>1032</v>
      </c>
      <c r="AI411" s="430" t="s">
        <v>401</v>
      </c>
    </row>
    <row r="412" spans="1:35" x14ac:dyDescent="0.25">
      <c r="A412" s="76">
        <f>IF('Basic Calculator'!$AE$17&lt;&gt;"",IF(VLOOKUP('Basic Calculator'!$AE$17,'Basic Calculator'!$AG$18:$AI$75,3,FALSE)=D412,1,0),0)</f>
        <v>0</v>
      </c>
      <c r="B412" s="405">
        <f>IF('Basic Calculator'!$AE$18&lt;&gt;"",IF('Basic Calculator'!$AE$18=E412,1,0),0)</f>
        <v>0</v>
      </c>
      <c r="C412" s="81">
        <f t="shared" si="6"/>
        <v>0</v>
      </c>
      <c r="D412" s="425" t="s">
        <v>1519</v>
      </c>
      <c r="E412" s="425">
        <v>5</v>
      </c>
      <c r="F412" s="309">
        <v>50885</v>
      </c>
      <c r="G412" s="78" t="s">
        <v>1076</v>
      </c>
      <c r="H412" s="307" t="s">
        <v>1077</v>
      </c>
      <c r="I412" s="414">
        <v>52260</v>
      </c>
      <c r="J412" s="77" t="s">
        <v>1370</v>
      </c>
      <c r="K412" s="430" t="s">
        <v>1371</v>
      </c>
      <c r="L412" s="414">
        <v>53635</v>
      </c>
      <c r="M412" s="77" t="s">
        <v>827</v>
      </c>
      <c r="N412" s="311" t="s">
        <v>1103</v>
      </c>
      <c r="O412" s="414">
        <v>55010</v>
      </c>
      <c r="P412" s="77" t="s">
        <v>698</v>
      </c>
      <c r="Q412" s="430" t="s">
        <v>699</v>
      </c>
      <c r="R412" s="414">
        <v>56385</v>
      </c>
      <c r="S412" s="77" t="s">
        <v>318</v>
      </c>
      <c r="T412" s="311" t="s">
        <v>1681</v>
      </c>
      <c r="U412" s="414">
        <v>57760</v>
      </c>
      <c r="V412" s="77" t="s">
        <v>656</v>
      </c>
      <c r="W412" s="430" t="s">
        <v>1994</v>
      </c>
      <c r="X412" s="414">
        <v>59135</v>
      </c>
      <c r="Y412" s="77" t="s">
        <v>2194</v>
      </c>
      <c r="Z412" s="311" t="s">
        <v>2195</v>
      </c>
      <c r="AA412" s="414">
        <v>60510</v>
      </c>
      <c r="AB412" s="77" t="s">
        <v>1676</v>
      </c>
      <c r="AC412" s="430" t="s">
        <v>2053</v>
      </c>
      <c r="AD412" s="414">
        <v>61885</v>
      </c>
      <c r="AE412" s="77" t="s">
        <v>1543</v>
      </c>
      <c r="AF412" s="430" t="s">
        <v>2683</v>
      </c>
      <c r="AG412" s="414">
        <v>63260</v>
      </c>
      <c r="AH412" s="77" t="s">
        <v>1515</v>
      </c>
      <c r="AI412" s="430" t="s">
        <v>3070</v>
      </c>
    </row>
    <row r="413" spans="1:35" x14ac:dyDescent="0.25">
      <c r="A413" s="76">
        <f>IF('Basic Calculator'!$AE$17&lt;&gt;"",IF(VLOOKUP('Basic Calculator'!$AE$17,'Basic Calculator'!$AG$18:$AI$75,3,FALSE)=D413,1,0),0)</f>
        <v>0</v>
      </c>
      <c r="B413" s="405">
        <f>IF('Basic Calculator'!$AE$18&lt;&gt;"",IF('Basic Calculator'!$AE$18=E413,1,0),0)</f>
        <v>0</v>
      </c>
      <c r="C413" s="81">
        <f t="shared" si="6"/>
        <v>0</v>
      </c>
      <c r="D413" s="425" t="s">
        <v>1519</v>
      </c>
      <c r="E413" s="425">
        <v>6</v>
      </c>
      <c r="F413" s="309">
        <v>53661</v>
      </c>
      <c r="G413" s="78" t="s">
        <v>1862</v>
      </c>
      <c r="H413" s="307" t="s">
        <v>509</v>
      </c>
      <c r="I413" s="414">
        <v>55194</v>
      </c>
      <c r="J413" s="77" t="s">
        <v>4500</v>
      </c>
      <c r="K413" s="430" t="s">
        <v>2239</v>
      </c>
      <c r="L413" s="414">
        <v>56727</v>
      </c>
      <c r="M413" s="77" t="s">
        <v>1266</v>
      </c>
      <c r="N413" s="311" t="s">
        <v>1597</v>
      </c>
      <c r="O413" s="414">
        <v>58261</v>
      </c>
      <c r="P413" s="77" t="s">
        <v>592</v>
      </c>
      <c r="Q413" s="430" t="s">
        <v>574</v>
      </c>
      <c r="R413" s="414">
        <v>59794</v>
      </c>
      <c r="S413" s="77" t="s">
        <v>436</v>
      </c>
      <c r="T413" s="311" t="s">
        <v>1813</v>
      </c>
      <c r="U413" s="414">
        <v>61327</v>
      </c>
      <c r="V413" s="77" t="s">
        <v>259</v>
      </c>
      <c r="W413" s="430" t="s">
        <v>1554</v>
      </c>
      <c r="X413" s="414">
        <v>62861</v>
      </c>
      <c r="Y413" s="77" t="s">
        <v>1111</v>
      </c>
      <c r="Z413" s="311" t="s">
        <v>2433</v>
      </c>
      <c r="AA413" s="414">
        <v>64394</v>
      </c>
      <c r="AB413" s="77" t="s">
        <v>1242</v>
      </c>
      <c r="AC413" s="430" t="s">
        <v>2896</v>
      </c>
      <c r="AD413" s="414">
        <v>65927</v>
      </c>
      <c r="AE413" s="77" t="s">
        <v>552</v>
      </c>
      <c r="AF413" s="430" t="s">
        <v>3550</v>
      </c>
      <c r="AG413" s="414">
        <v>67461</v>
      </c>
      <c r="AH413" s="77" t="s">
        <v>2168</v>
      </c>
      <c r="AI413" s="430" t="s">
        <v>2621</v>
      </c>
    </row>
    <row r="414" spans="1:35" x14ac:dyDescent="0.25">
      <c r="A414" s="76">
        <f>IF('Basic Calculator'!$AE$17&lt;&gt;"",IF(VLOOKUP('Basic Calculator'!$AE$17,'Basic Calculator'!$AG$18:$AI$75,3,FALSE)=D414,1,0),0)</f>
        <v>0</v>
      </c>
      <c r="B414" s="405">
        <f>IF('Basic Calculator'!$AE$18&lt;&gt;"",IF('Basic Calculator'!$AE$18=E414,1,0),0)</f>
        <v>0</v>
      </c>
      <c r="C414" s="81">
        <f t="shared" si="6"/>
        <v>0</v>
      </c>
      <c r="D414" s="425" t="s">
        <v>1519</v>
      </c>
      <c r="E414" s="425">
        <v>7</v>
      </c>
      <c r="F414" s="309">
        <v>57926</v>
      </c>
      <c r="G414" s="78" t="s">
        <v>1040</v>
      </c>
      <c r="H414" s="307" t="s">
        <v>1027</v>
      </c>
      <c r="I414" s="414">
        <v>59630</v>
      </c>
      <c r="J414" s="77" t="s">
        <v>2146</v>
      </c>
      <c r="K414" s="430" t="s">
        <v>2038</v>
      </c>
      <c r="L414" s="414">
        <v>61333</v>
      </c>
      <c r="M414" s="77" t="s">
        <v>259</v>
      </c>
      <c r="N414" s="311" t="s">
        <v>1554</v>
      </c>
      <c r="O414" s="414">
        <v>63037</v>
      </c>
      <c r="P414" s="77" t="s">
        <v>439</v>
      </c>
      <c r="Q414" s="430" t="s">
        <v>2484</v>
      </c>
      <c r="R414" s="414">
        <v>64741</v>
      </c>
      <c r="S414" s="77" t="s">
        <v>620</v>
      </c>
      <c r="T414" s="311" t="s">
        <v>2715</v>
      </c>
      <c r="U414" s="414">
        <v>66445</v>
      </c>
      <c r="V414" s="77" t="s">
        <v>1109</v>
      </c>
      <c r="W414" s="430" t="s">
        <v>2442</v>
      </c>
      <c r="X414" s="414">
        <v>68149</v>
      </c>
      <c r="Y414" s="77" t="s">
        <v>2684</v>
      </c>
      <c r="Z414" s="311" t="s">
        <v>4887</v>
      </c>
      <c r="AA414" s="414">
        <v>69853</v>
      </c>
      <c r="AB414" s="77" t="s">
        <v>1616</v>
      </c>
      <c r="AC414" s="430" t="s">
        <v>2939</v>
      </c>
      <c r="AD414" s="414">
        <v>71556</v>
      </c>
      <c r="AE414" s="77" t="s">
        <v>558</v>
      </c>
      <c r="AF414" s="430" t="s">
        <v>4419</v>
      </c>
      <c r="AG414" s="414">
        <v>73260</v>
      </c>
      <c r="AH414" s="77" t="s">
        <v>2245</v>
      </c>
      <c r="AI414" s="430" t="s">
        <v>4419</v>
      </c>
    </row>
    <row r="415" spans="1:35" x14ac:dyDescent="0.25">
      <c r="A415" s="76">
        <f>IF('Basic Calculator'!$AE$17&lt;&gt;"",IF(VLOOKUP('Basic Calculator'!$AE$17,'Basic Calculator'!$AG$18:$AI$75,3,FALSE)=D415,1,0),0)</f>
        <v>0</v>
      </c>
      <c r="B415" s="405">
        <f>IF('Basic Calculator'!$AE$18&lt;&gt;"",IF('Basic Calculator'!$AE$18=E415,1,0),0)</f>
        <v>0</v>
      </c>
      <c r="C415" s="81">
        <f t="shared" si="6"/>
        <v>0</v>
      </c>
      <c r="D415" s="425" t="s">
        <v>1519</v>
      </c>
      <c r="E415" s="425">
        <v>8</v>
      </c>
      <c r="F415" s="309">
        <v>60375</v>
      </c>
      <c r="G415" s="78" t="s">
        <v>1343</v>
      </c>
      <c r="H415" s="307" t="s">
        <v>2249</v>
      </c>
      <c r="I415" s="414">
        <v>62261</v>
      </c>
      <c r="J415" s="77" t="s">
        <v>3995</v>
      </c>
      <c r="K415" s="430" t="s">
        <v>3003</v>
      </c>
      <c r="L415" s="414">
        <v>64148</v>
      </c>
      <c r="M415" s="77" t="s">
        <v>1565</v>
      </c>
      <c r="N415" s="311" t="s">
        <v>2749</v>
      </c>
      <c r="O415" s="414">
        <v>66035</v>
      </c>
      <c r="P415" s="77" t="s">
        <v>1328</v>
      </c>
      <c r="Q415" s="430" t="s">
        <v>2611</v>
      </c>
      <c r="R415" s="414">
        <v>67921</v>
      </c>
      <c r="S415" s="77" t="s">
        <v>708</v>
      </c>
      <c r="T415" s="311" t="s">
        <v>2958</v>
      </c>
      <c r="U415" s="414">
        <v>69808</v>
      </c>
      <c r="V415" s="77" t="s">
        <v>772</v>
      </c>
      <c r="W415" s="430" t="s">
        <v>3551</v>
      </c>
      <c r="X415" s="414">
        <v>71694</v>
      </c>
      <c r="Y415" s="77" t="s">
        <v>2390</v>
      </c>
      <c r="Z415" s="311" t="s">
        <v>4419</v>
      </c>
      <c r="AA415" s="414">
        <v>73581</v>
      </c>
      <c r="AB415" s="77" t="s">
        <v>2493</v>
      </c>
      <c r="AC415" s="430" t="s">
        <v>4419</v>
      </c>
      <c r="AD415" s="414">
        <v>75467</v>
      </c>
      <c r="AE415" s="77" t="s">
        <v>3179</v>
      </c>
      <c r="AF415" s="430" t="s">
        <v>4419</v>
      </c>
      <c r="AG415" s="414">
        <v>77354</v>
      </c>
      <c r="AH415" s="77" t="s">
        <v>3534</v>
      </c>
      <c r="AI415" s="430" t="s">
        <v>4419</v>
      </c>
    </row>
    <row r="416" spans="1:35" x14ac:dyDescent="0.25">
      <c r="A416" s="76">
        <f>IF('Basic Calculator'!$AE$17&lt;&gt;"",IF(VLOOKUP('Basic Calculator'!$AE$17,'Basic Calculator'!$AG$18:$AI$75,3,FALSE)=D416,1,0),0)</f>
        <v>0</v>
      </c>
      <c r="B416" s="405">
        <f>IF('Basic Calculator'!$AE$18&lt;&gt;"",IF('Basic Calculator'!$AE$18=E416,1,0),0)</f>
        <v>0</v>
      </c>
      <c r="C416" s="81">
        <f t="shared" si="6"/>
        <v>0</v>
      </c>
      <c r="D416" s="425" t="s">
        <v>1519</v>
      </c>
      <c r="E416" s="425">
        <v>9</v>
      </c>
      <c r="F416" s="309">
        <v>64601</v>
      </c>
      <c r="G416" s="78" t="s">
        <v>1108</v>
      </c>
      <c r="H416" s="307" t="s">
        <v>3547</v>
      </c>
      <c r="I416" s="414">
        <v>66685</v>
      </c>
      <c r="J416" s="77" t="s">
        <v>751</v>
      </c>
      <c r="K416" s="430" t="s">
        <v>3438</v>
      </c>
      <c r="L416" s="414">
        <v>68769</v>
      </c>
      <c r="M416" s="77" t="s">
        <v>2338</v>
      </c>
      <c r="N416" s="311" t="s">
        <v>4227</v>
      </c>
      <c r="O416" s="414">
        <v>70853</v>
      </c>
      <c r="P416" s="77" t="s">
        <v>711</v>
      </c>
      <c r="Q416" s="430" t="s">
        <v>4501</v>
      </c>
      <c r="R416" s="414">
        <v>72936</v>
      </c>
      <c r="S416" s="77" t="s">
        <v>3238</v>
      </c>
      <c r="T416" s="311" t="s">
        <v>4419</v>
      </c>
      <c r="U416" s="414">
        <v>75020</v>
      </c>
      <c r="V416" s="77" t="s">
        <v>3160</v>
      </c>
      <c r="W416" s="430" t="s">
        <v>4419</v>
      </c>
      <c r="X416" s="414">
        <v>77104</v>
      </c>
      <c r="Y416" s="77" t="s">
        <v>3417</v>
      </c>
      <c r="Z416" s="311" t="s">
        <v>4419</v>
      </c>
      <c r="AA416" s="414">
        <v>79188</v>
      </c>
      <c r="AB416" s="77" t="s">
        <v>1649</v>
      </c>
      <c r="AC416" s="430" t="s">
        <v>4419</v>
      </c>
      <c r="AD416" s="414">
        <v>81272</v>
      </c>
      <c r="AE416" s="77" t="s">
        <v>1873</v>
      </c>
      <c r="AF416" s="430" t="s">
        <v>4419</v>
      </c>
      <c r="AG416" s="414">
        <v>83356</v>
      </c>
      <c r="AH416" s="77" t="s">
        <v>3596</v>
      </c>
      <c r="AI416" s="430" t="s">
        <v>4419</v>
      </c>
    </row>
    <row r="417" spans="1:35" x14ac:dyDescent="0.25">
      <c r="A417" s="76">
        <f>IF('Basic Calculator'!$AE$17&lt;&gt;"",IF(VLOOKUP('Basic Calculator'!$AE$17,'Basic Calculator'!$AG$18:$AI$75,3,FALSE)=D417,1,0),0)</f>
        <v>0</v>
      </c>
      <c r="B417" s="405">
        <f>IF('Basic Calculator'!$AE$18&lt;&gt;"",IF('Basic Calculator'!$AE$18=E417,1,0),0)</f>
        <v>0</v>
      </c>
      <c r="C417" s="81">
        <f t="shared" si="6"/>
        <v>0</v>
      </c>
      <c r="D417" s="425" t="s">
        <v>1519</v>
      </c>
      <c r="E417" s="425">
        <v>10</v>
      </c>
      <c r="F417" s="309">
        <v>71140</v>
      </c>
      <c r="G417" s="78" t="s">
        <v>4418</v>
      </c>
      <c r="H417" s="307" t="s">
        <v>4419</v>
      </c>
      <c r="I417" s="414">
        <v>73434</v>
      </c>
      <c r="J417" s="77" t="s">
        <v>2370</v>
      </c>
      <c r="K417" s="430" t="s">
        <v>4419</v>
      </c>
      <c r="L417" s="414">
        <v>75729</v>
      </c>
      <c r="M417" s="77" t="s">
        <v>2166</v>
      </c>
      <c r="N417" s="311" t="s">
        <v>4419</v>
      </c>
      <c r="O417" s="414">
        <v>78024</v>
      </c>
      <c r="P417" s="77" t="s">
        <v>3007</v>
      </c>
      <c r="Q417" s="430" t="s">
        <v>4419</v>
      </c>
      <c r="R417" s="414">
        <v>80318</v>
      </c>
      <c r="S417" s="77" t="s">
        <v>293</v>
      </c>
      <c r="T417" s="311" t="s">
        <v>4419</v>
      </c>
      <c r="U417" s="414">
        <v>82613</v>
      </c>
      <c r="V417" s="77" t="s">
        <v>2652</v>
      </c>
      <c r="W417" s="430" t="s">
        <v>4419</v>
      </c>
      <c r="X417" s="414">
        <v>84907</v>
      </c>
      <c r="Y417" s="77" t="s">
        <v>1647</v>
      </c>
      <c r="Z417" s="311" t="s">
        <v>4419</v>
      </c>
      <c r="AA417" s="414">
        <v>87202</v>
      </c>
      <c r="AB417" s="77" t="s">
        <v>1656</v>
      </c>
      <c r="AC417" s="430" t="s">
        <v>4419</v>
      </c>
      <c r="AD417" s="414">
        <v>89496</v>
      </c>
      <c r="AE417" s="77" t="s">
        <v>3406</v>
      </c>
      <c r="AF417" s="430" t="s">
        <v>4419</v>
      </c>
      <c r="AG417" s="414">
        <v>91791</v>
      </c>
      <c r="AH417" s="77" t="s">
        <v>1785</v>
      </c>
      <c r="AI417" s="430" t="s">
        <v>4419</v>
      </c>
    </row>
    <row r="418" spans="1:35" x14ac:dyDescent="0.25">
      <c r="A418" s="76">
        <f>IF('Basic Calculator'!$AE$17&lt;&gt;"",IF(VLOOKUP('Basic Calculator'!$AE$17,'Basic Calculator'!$AG$18:$AI$75,3,FALSE)=D418,1,0),0)</f>
        <v>0</v>
      </c>
      <c r="B418" s="405">
        <f>IF('Basic Calculator'!$AE$18&lt;&gt;"",IF('Basic Calculator'!$AE$18=E418,1,0),0)</f>
        <v>0</v>
      </c>
      <c r="C418" s="81">
        <f t="shared" si="6"/>
        <v>0</v>
      </c>
      <c r="D418" s="425" t="s">
        <v>1519</v>
      </c>
      <c r="E418" s="425">
        <v>11</v>
      </c>
      <c r="F418" s="309">
        <v>75640</v>
      </c>
      <c r="G418" s="78" t="s">
        <v>1569</v>
      </c>
      <c r="H418" s="307" t="s">
        <v>4419</v>
      </c>
      <c r="I418" s="414">
        <v>78161</v>
      </c>
      <c r="J418" s="77" t="s">
        <v>2725</v>
      </c>
      <c r="K418" s="430" t="s">
        <v>4419</v>
      </c>
      <c r="L418" s="414">
        <v>80682</v>
      </c>
      <c r="M418" s="77" t="s">
        <v>1348</v>
      </c>
      <c r="N418" s="311" t="s">
        <v>4419</v>
      </c>
      <c r="O418" s="414">
        <v>83203</v>
      </c>
      <c r="P418" s="77" t="s">
        <v>1973</v>
      </c>
      <c r="Q418" s="430" t="s">
        <v>4419</v>
      </c>
      <c r="R418" s="414">
        <v>85724</v>
      </c>
      <c r="S418" s="77" t="s">
        <v>2663</v>
      </c>
      <c r="T418" s="311" t="s">
        <v>4419</v>
      </c>
      <c r="U418" s="414">
        <v>88245</v>
      </c>
      <c r="V418" s="77" t="s">
        <v>4888</v>
      </c>
      <c r="W418" s="430" t="s">
        <v>4419</v>
      </c>
      <c r="X418" s="414">
        <v>90766</v>
      </c>
      <c r="Y418" s="77" t="s">
        <v>2053</v>
      </c>
      <c r="Z418" s="311" t="s">
        <v>4419</v>
      </c>
      <c r="AA418" s="414">
        <v>93287</v>
      </c>
      <c r="AB418" s="77" t="s">
        <v>3015</v>
      </c>
      <c r="AC418" s="430" t="s">
        <v>4419</v>
      </c>
      <c r="AD418" s="414">
        <v>95809</v>
      </c>
      <c r="AE418" s="77" t="s">
        <v>2829</v>
      </c>
      <c r="AF418" s="430" t="s">
        <v>4419</v>
      </c>
      <c r="AG418" s="414">
        <v>98330</v>
      </c>
      <c r="AH418" s="77" t="s">
        <v>4068</v>
      </c>
      <c r="AI418" s="430" t="s">
        <v>4419</v>
      </c>
    </row>
    <row r="419" spans="1:35" x14ac:dyDescent="0.25">
      <c r="A419" s="76">
        <f>IF('Basic Calculator'!$AE$17&lt;&gt;"",IF(VLOOKUP('Basic Calculator'!$AE$17,'Basic Calculator'!$AG$18:$AI$75,3,FALSE)=D419,1,0),0)</f>
        <v>0</v>
      </c>
      <c r="B419" s="405">
        <f>IF('Basic Calculator'!$AE$18&lt;&gt;"",IF('Basic Calculator'!$AE$18=E419,1,0),0)</f>
        <v>0</v>
      </c>
      <c r="C419" s="81">
        <f t="shared" si="6"/>
        <v>0</v>
      </c>
      <c r="D419" s="425" t="s">
        <v>1519</v>
      </c>
      <c r="E419" s="425">
        <v>12</v>
      </c>
      <c r="F419" s="309">
        <v>90662</v>
      </c>
      <c r="G419" s="78" t="s">
        <v>2178</v>
      </c>
      <c r="H419" s="307" t="s">
        <v>4419</v>
      </c>
      <c r="I419" s="414">
        <v>93683</v>
      </c>
      <c r="J419" s="77" t="s">
        <v>4503</v>
      </c>
      <c r="K419" s="430" t="s">
        <v>4419</v>
      </c>
      <c r="L419" s="414">
        <v>96705</v>
      </c>
      <c r="M419" s="77" t="s">
        <v>2047</v>
      </c>
      <c r="N419" s="311" t="s">
        <v>4419</v>
      </c>
      <c r="O419" s="414">
        <v>99727</v>
      </c>
      <c r="P419" s="77" t="s">
        <v>2869</v>
      </c>
      <c r="Q419" s="430" t="s">
        <v>4419</v>
      </c>
      <c r="R419" s="414">
        <v>102748</v>
      </c>
      <c r="S419" s="77" t="s">
        <v>3682</v>
      </c>
      <c r="T419" s="311" t="s">
        <v>4419</v>
      </c>
      <c r="U419" s="414">
        <v>105770</v>
      </c>
      <c r="V419" s="77" t="s">
        <v>4504</v>
      </c>
      <c r="W419" s="430" t="s">
        <v>4419</v>
      </c>
      <c r="X419" s="414">
        <v>108791</v>
      </c>
      <c r="Y419" s="77" t="s">
        <v>3311</v>
      </c>
      <c r="Z419" s="311" t="s">
        <v>3311</v>
      </c>
      <c r="AA419" s="414">
        <v>111813</v>
      </c>
      <c r="AB419" s="77" t="s">
        <v>3261</v>
      </c>
      <c r="AC419" s="430" t="s">
        <v>3261</v>
      </c>
      <c r="AD419" s="414">
        <v>114835</v>
      </c>
      <c r="AE419" s="77" t="s">
        <v>4767</v>
      </c>
      <c r="AF419" s="430" t="s">
        <v>4767</v>
      </c>
      <c r="AG419" s="414">
        <v>117856</v>
      </c>
      <c r="AH419" s="77" t="s">
        <v>3869</v>
      </c>
      <c r="AI419" s="430" t="s">
        <v>3869</v>
      </c>
    </row>
    <row r="420" spans="1:35" x14ac:dyDescent="0.25">
      <c r="A420" s="76">
        <f>IF('Basic Calculator'!$AE$17&lt;&gt;"",IF(VLOOKUP('Basic Calculator'!$AE$17,'Basic Calculator'!$AG$18:$AI$75,3,FALSE)=D420,1,0),0)</f>
        <v>0</v>
      </c>
      <c r="B420" s="405">
        <f>IF('Basic Calculator'!$AE$18&lt;&gt;"",IF('Basic Calculator'!$AE$18=E420,1,0),0)</f>
        <v>0</v>
      </c>
      <c r="C420" s="81">
        <f t="shared" si="6"/>
        <v>0</v>
      </c>
      <c r="D420" s="425" t="s">
        <v>1519</v>
      </c>
      <c r="E420" s="425">
        <v>13</v>
      </c>
      <c r="F420" s="309">
        <v>107809</v>
      </c>
      <c r="G420" s="78" t="s">
        <v>3094</v>
      </c>
      <c r="H420" s="307" t="s">
        <v>3094</v>
      </c>
      <c r="I420" s="414">
        <v>111403</v>
      </c>
      <c r="J420" s="77" t="s">
        <v>4506</v>
      </c>
      <c r="K420" s="430" t="s">
        <v>4506</v>
      </c>
      <c r="L420" s="414">
        <v>114997</v>
      </c>
      <c r="M420" s="77" t="s">
        <v>4889</v>
      </c>
      <c r="N420" s="311" t="s">
        <v>4889</v>
      </c>
      <c r="O420" s="414">
        <v>118591</v>
      </c>
      <c r="P420" s="77" t="s">
        <v>4000</v>
      </c>
      <c r="Q420" s="430" t="s">
        <v>4000</v>
      </c>
      <c r="R420" s="414">
        <v>122185</v>
      </c>
      <c r="S420" s="77" t="s">
        <v>4508</v>
      </c>
      <c r="T420" s="311" t="s">
        <v>4508</v>
      </c>
      <c r="U420" s="414">
        <v>125779</v>
      </c>
      <c r="V420" s="77" t="s">
        <v>4123</v>
      </c>
      <c r="W420" s="430" t="s">
        <v>4123</v>
      </c>
      <c r="X420" s="414">
        <v>129373</v>
      </c>
      <c r="Y420" s="77" t="s">
        <v>4509</v>
      </c>
      <c r="Z420" s="311" t="s">
        <v>4509</v>
      </c>
      <c r="AA420" s="414">
        <v>132967</v>
      </c>
      <c r="AB420" s="77" t="s">
        <v>3562</v>
      </c>
      <c r="AC420" s="430" t="s">
        <v>3562</v>
      </c>
      <c r="AD420" s="414">
        <v>136561</v>
      </c>
      <c r="AE420" s="77" t="s">
        <v>3674</v>
      </c>
      <c r="AF420" s="430" t="s">
        <v>3674</v>
      </c>
      <c r="AG420" s="414">
        <v>140155</v>
      </c>
      <c r="AH420" s="77" t="s">
        <v>4512</v>
      </c>
      <c r="AI420" s="430" t="s">
        <v>4512</v>
      </c>
    </row>
    <row r="421" spans="1:35" x14ac:dyDescent="0.25">
      <c r="A421" s="76">
        <f>IF('Basic Calculator'!$AE$17&lt;&gt;"",IF(VLOOKUP('Basic Calculator'!$AE$17,'Basic Calculator'!$AG$18:$AI$75,3,FALSE)=D421,1,0),0)</f>
        <v>0</v>
      </c>
      <c r="B421" s="405">
        <f>IF('Basic Calculator'!$AE$18&lt;&gt;"",IF('Basic Calculator'!$AE$18=E421,1,0),0)</f>
        <v>0</v>
      </c>
      <c r="C421" s="81">
        <f t="shared" si="6"/>
        <v>0</v>
      </c>
      <c r="D421" s="425" t="s">
        <v>1519</v>
      </c>
      <c r="E421" s="425">
        <v>14</v>
      </c>
      <c r="F421" s="309">
        <v>127397</v>
      </c>
      <c r="G421" s="78" t="s">
        <v>4890</v>
      </c>
      <c r="H421" s="307" t="s">
        <v>4890</v>
      </c>
      <c r="I421" s="414">
        <v>131644</v>
      </c>
      <c r="J421" s="77" t="s">
        <v>4395</v>
      </c>
      <c r="K421" s="430" t="s">
        <v>4395</v>
      </c>
      <c r="L421" s="414">
        <v>135891</v>
      </c>
      <c r="M421" s="77" t="s">
        <v>4891</v>
      </c>
      <c r="N421" s="311" t="s">
        <v>4891</v>
      </c>
      <c r="O421" s="414">
        <v>140138</v>
      </c>
      <c r="P421" s="77" t="s">
        <v>4515</v>
      </c>
      <c r="Q421" s="430" t="s">
        <v>4515</v>
      </c>
      <c r="R421" s="414">
        <v>144384</v>
      </c>
      <c r="S421" s="77" t="s">
        <v>4892</v>
      </c>
      <c r="T421" s="311" t="s">
        <v>4892</v>
      </c>
      <c r="U421" s="414">
        <v>148631</v>
      </c>
      <c r="V421" s="77" t="s">
        <v>4517</v>
      </c>
      <c r="W421" s="430" t="s">
        <v>4517</v>
      </c>
      <c r="X421" s="414">
        <v>152878</v>
      </c>
      <c r="Y421" s="77" t="s">
        <v>4893</v>
      </c>
      <c r="Z421" s="311" t="s">
        <v>4893</v>
      </c>
      <c r="AA421" s="414">
        <v>157125</v>
      </c>
      <c r="AB421" s="77" t="s">
        <v>4518</v>
      </c>
      <c r="AC421" s="430" t="s">
        <v>4518</v>
      </c>
      <c r="AD421" s="414">
        <v>161372</v>
      </c>
      <c r="AE421" s="77" t="s">
        <v>4773</v>
      </c>
      <c r="AF421" s="430" t="s">
        <v>4773</v>
      </c>
      <c r="AG421" s="414">
        <v>165619</v>
      </c>
      <c r="AH421" s="77" t="s">
        <v>4519</v>
      </c>
      <c r="AI421" s="430" t="s">
        <v>4519</v>
      </c>
    </row>
    <row r="422" spans="1:35" ht="15.75" thickBot="1" x14ac:dyDescent="0.3">
      <c r="A422" s="419">
        <f>IF('Basic Calculator'!$AE$17&lt;&gt;"",IF(VLOOKUP('Basic Calculator'!$AE$17,'Basic Calculator'!$AG$18:$AI$75,3,FALSE)=D422,1,0),0)</f>
        <v>0</v>
      </c>
      <c r="B422" s="420">
        <f>IF('Basic Calculator'!$AE$18&lt;&gt;"",IF('Basic Calculator'!$AE$18=E422,1,0),0)</f>
        <v>0</v>
      </c>
      <c r="C422" s="422">
        <f t="shared" si="6"/>
        <v>0</v>
      </c>
      <c r="D422" s="426" t="s">
        <v>1519</v>
      </c>
      <c r="E422" s="426">
        <v>15</v>
      </c>
      <c r="F422" s="423">
        <v>149852</v>
      </c>
      <c r="G422" s="416" t="s">
        <v>4894</v>
      </c>
      <c r="H422" s="428" t="s">
        <v>4894</v>
      </c>
      <c r="I422" s="415">
        <v>154846</v>
      </c>
      <c r="J422" s="431" t="s">
        <v>4521</v>
      </c>
      <c r="K422" s="432" t="s">
        <v>4521</v>
      </c>
      <c r="L422" s="415">
        <v>159841</v>
      </c>
      <c r="M422" s="431" t="s">
        <v>4895</v>
      </c>
      <c r="N422" s="433" t="s">
        <v>4895</v>
      </c>
      <c r="O422" s="415">
        <v>164835</v>
      </c>
      <c r="P422" s="431" t="s">
        <v>4896</v>
      </c>
      <c r="Q422" s="432" t="s">
        <v>4896</v>
      </c>
      <c r="R422" s="415">
        <v>169830</v>
      </c>
      <c r="S422" s="431" t="s">
        <v>4524</v>
      </c>
      <c r="T422" s="433" t="s">
        <v>4524</v>
      </c>
      <c r="U422" s="415">
        <v>174825</v>
      </c>
      <c r="V422" s="431" t="s">
        <v>4897</v>
      </c>
      <c r="W422" s="432" t="s">
        <v>4897</v>
      </c>
      <c r="X422" s="415">
        <v>179819</v>
      </c>
      <c r="Y422" s="431" t="s">
        <v>4898</v>
      </c>
      <c r="Z422" s="433" t="s">
        <v>4898</v>
      </c>
      <c r="AA422" s="415">
        <v>184814</v>
      </c>
      <c r="AB422" s="431" t="s">
        <v>4899</v>
      </c>
      <c r="AC422" s="432" t="s">
        <v>4899</v>
      </c>
      <c r="AD422" s="415">
        <v>189808</v>
      </c>
      <c r="AE422" s="431" t="s">
        <v>4900</v>
      </c>
      <c r="AF422" s="432" t="s">
        <v>4900</v>
      </c>
      <c r="AG422" s="415">
        <v>191900</v>
      </c>
      <c r="AH422" s="431" t="s">
        <v>4104</v>
      </c>
      <c r="AI422" s="432" t="s">
        <v>4104</v>
      </c>
    </row>
    <row r="423" spans="1:35" x14ac:dyDescent="0.25">
      <c r="A423" s="82">
        <f>IF('Basic Calculator'!$AE$17&lt;&gt;"",IF(VLOOKUP('Basic Calculator'!$AE$17,'Basic Calculator'!$AG$18:$AI$75,3,FALSE)=D423,1,0),0)</f>
        <v>0</v>
      </c>
      <c r="B423" s="407">
        <f>IF('Basic Calculator'!$AE$18&lt;&gt;"",IF('Basic Calculator'!$AE$18=E423,1,0),0)</f>
        <v>0</v>
      </c>
      <c r="C423" s="83">
        <f t="shared" si="6"/>
        <v>0</v>
      </c>
      <c r="D423" s="434" t="s">
        <v>1555</v>
      </c>
      <c r="E423" s="434">
        <v>1</v>
      </c>
      <c r="F423" s="308">
        <v>26709</v>
      </c>
      <c r="G423" s="84" t="s">
        <v>4901</v>
      </c>
      <c r="H423" s="400" t="s">
        <v>2035</v>
      </c>
      <c r="I423" s="413">
        <v>27605</v>
      </c>
      <c r="J423" s="85" t="s">
        <v>4741</v>
      </c>
      <c r="K423" s="429" t="s">
        <v>1002</v>
      </c>
      <c r="L423" s="413">
        <v>28492</v>
      </c>
      <c r="M423" s="85" t="s">
        <v>3104</v>
      </c>
      <c r="N423" s="310" t="s">
        <v>983</v>
      </c>
      <c r="O423" s="413">
        <v>29378</v>
      </c>
      <c r="P423" s="85" t="s">
        <v>2629</v>
      </c>
      <c r="Q423" s="429" t="s">
        <v>1641</v>
      </c>
      <c r="R423" s="413">
        <v>30263</v>
      </c>
      <c r="S423" s="85" t="s">
        <v>3214</v>
      </c>
      <c r="T423" s="310" t="s">
        <v>1435</v>
      </c>
      <c r="U423" s="413">
        <v>30782</v>
      </c>
      <c r="V423" s="85" t="s">
        <v>2142</v>
      </c>
      <c r="W423" s="429" t="s">
        <v>546</v>
      </c>
      <c r="X423" s="413">
        <v>31661</v>
      </c>
      <c r="Y423" s="85" t="s">
        <v>4141</v>
      </c>
      <c r="Z423" s="310" t="s">
        <v>189</v>
      </c>
      <c r="AA423" s="413">
        <v>32547</v>
      </c>
      <c r="AB423" s="85" t="s">
        <v>3763</v>
      </c>
      <c r="AC423" s="429" t="s">
        <v>362</v>
      </c>
      <c r="AD423" s="413">
        <v>32582</v>
      </c>
      <c r="AE423" s="85" t="s">
        <v>1063</v>
      </c>
      <c r="AF423" s="429" t="s">
        <v>1064</v>
      </c>
      <c r="AG423" s="413">
        <v>33409</v>
      </c>
      <c r="AH423" s="85" t="s">
        <v>4902</v>
      </c>
      <c r="AI423" s="429" t="s">
        <v>2000</v>
      </c>
    </row>
    <row r="424" spans="1:35" x14ac:dyDescent="0.25">
      <c r="A424" s="76">
        <f>IF('Basic Calculator'!$AE$17&lt;&gt;"",IF(VLOOKUP('Basic Calculator'!$AE$17,'Basic Calculator'!$AG$18:$AI$75,3,FALSE)=D424,1,0),0)</f>
        <v>0</v>
      </c>
      <c r="B424" s="405">
        <f>IF('Basic Calculator'!$AE$18&lt;&gt;"",IF('Basic Calculator'!$AE$18=E424,1,0),0)</f>
        <v>0</v>
      </c>
      <c r="C424" s="81">
        <f t="shared" si="6"/>
        <v>0</v>
      </c>
      <c r="D424" s="425" t="s">
        <v>1555</v>
      </c>
      <c r="E424" s="425">
        <v>2</v>
      </c>
      <c r="F424" s="309">
        <v>30032</v>
      </c>
      <c r="G424" s="78" t="s">
        <v>911</v>
      </c>
      <c r="H424" s="307" t="s">
        <v>544</v>
      </c>
      <c r="I424" s="414">
        <v>30747</v>
      </c>
      <c r="J424" s="77" t="s">
        <v>3648</v>
      </c>
      <c r="K424" s="430" t="s">
        <v>1688</v>
      </c>
      <c r="L424" s="414">
        <v>31742</v>
      </c>
      <c r="M424" s="77" t="s">
        <v>2659</v>
      </c>
      <c r="N424" s="311" t="s">
        <v>416</v>
      </c>
      <c r="O424" s="414">
        <v>32582</v>
      </c>
      <c r="P424" s="77" t="s">
        <v>1063</v>
      </c>
      <c r="Q424" s="430" t="s">
        <v>1064</v>
      </c>
      <c r="R424" s="414">
        <v>32950</v>
      </c>
      <c r="S424" s="77" t="s">
        <v>3928</v>
      </c>
      <c r="T424" s="311" t="s">
        <v>353</v>
      </c>
      <c r="U424" s="414">
        <v>33920</v>
      </c>
      <c r="V424" s="77" t="s">
        <v>1758</v>
      </c>
      <c r="W424" s="430" t="s">
        <v>1076</v>
      </c>
      <c r="X424" s="414">
        <v>34889</v>
      </c>
      <c r="Y424" s="77" t="s">
        <v>2573</v>
      </c>
      <c r="Z424" s="311" t="s">
        <v>1666</v>
      </c>
      <c r="AA424" s="414">
        <v>35858</v>
      </c>
      <c r="AB424" s="77" t="s">
        <v>2157</v>
      </c>
      <c r="AC424" s="430" t="s">
        <v>1722</v>
      </c>
      <c r="AD424" s="414">
        <v>36828</v>
      </c>
      <c r="AE424" s="77" t="s">
        <v>2017</v>
      </c>
      <c r="AF424" s="430" t="s">
        <v>789</v>
      </c>
      <c r="AG424" s="414">
        <v>37797</v>
      </c>
      <c r="AH424" s="77" t="s">
        <v>610</v>
      </c>
      <c r="AI424" s="430" t="s">
        <v>611</v>
      </c>
    </row>
    <row r="425" spans="1:35" x14ac:dyDescent="0.25">
      <c r="A425" s="76">
        <f>IF('Basic Calculator'!$AE$17&lt;&gt;"",IF(VLOOKUP('Basic Calculator'!$AE$17,'Basic Calculator'!$AG$18:$AI$75,3,FALSE)=D425,1,0),0)</f>
        <v>0</v>
      </c>
      <c r="B425" s="405">
        <f>IF('Basic Calculator'!$AE$18&lt;&gt;"",IF('Basic Calculator'!$AE$18=E425,1,0),0)</f>
        <v>0</v>
      </c>
      <c r="C425" s="81">
        <f t="shared" si="6"/>
        <v>0</v>
      </c>
      <c r="D425" s="425" t="s">
        <v>1555</v>
      </c>
      <c r="E425" s="425">
        <v>3</v>
      </c>
      <c r="F425" s="309">
        <v>39322</v>
      </c>
      <c r="G425" s="78" t="s">
        <v>722</v>
      </c>
      <c r="H425" s="307" t="s">
        <v>702</v>
      </c>
      <c r="I425" s="414">
        <v>40414</v>
      </c>
      <c r="J425" s="77" t="s">
        <v>2572</v>
      </c>
      <c r="K425" s="430" t="s">
        <v>488</v>
      </c>
      <c r="L425" s="414">
        <v>41506</v>
      </c>
      <c r="M425" s="77" t="s">
        <v>4498</v>
      </c>
      <c r="N425" s="311" t="s">
        <v>1825</v>
      </c>
      <c r="O425" s="414">
        <v>42598</v>
      </c>
      <c r="P425" s="77" t="s">
        <v>1496</v>
      </c>
      <c r="Q425" s="430" t="s">
        <v>594</v>
      </c>
      <c r="R425" s="414">
        <v>43690</v>
      </c>
      <c r="S425" s="77" t="s">
        <v>4903</v>
      </c>
      <c r="T425" s="311" t="s">
        <v>1004</v>
      </c>
      <c r="U425" s="414">
        <v>44782</v>
      </c>
      <c r="V425" s="77" t="s">
        <v>1005</v>
      </c>
      <c r="W425" s="430" t="s">
        <v>1006</v>
      </c>
      <c r="X425" s="414">
        <v>45874</v>
      </c>
      <c r="Y425" s="77" t="s">
        <v>928</v>
      </c>
      <c r="Z425" s="311" t="s">
        <v>929</v>
      </c>
      <c r="AA425" s="414">
        <v>46967</v>
      </c>
      <c r="AB425" s="77" t="s">
        <v>2360</v>
      </c>
      <c r="AC425" s="430" t="s">
        <v>2427</v>
      </c>
      <c r="AD425" s="414">
        <v>48059</v>
      </c>
      <c r="AE425" s="77" t="s">
        <v>1148</v>
      </c>
      <c r="AF425" s="430" t="s">
        <v>1149</v>
      </c>
      <c r="AG425" s="414">
        <v>49151</v>
      </c>
      <c r="AH425" s="77" t="s">
        <v>1029</v>
      </c>
      <c r="AI425" s="430" t="s">
        <v>1030</v>
      </c>
    </row>
    <row r="426" spans="1:35" x14ac:dyDescent="0.25">
      <c r="A426" s="76">
        <f>IF('Basic Calculator'!$AE$17&lt;&gt;"",IF(VLOOKUP('Basic Calculator'!$AE$17,'Basic Calculator'!$AG$18:$AI$75,3,FALSE)=D426,1,0),0)</f>
        <v>0</v>
      </c>
      <c r="B426" s="405">
        <f>IF('Basic Calculator'!$AE$18&lt;&gt;"",IF('Basic Calculator'!$AE$18=E426,1,0),0)</f>
        <v>0</v>
      </c>
      <c r="C426" s="81">
        <f t="shared" si="6"/>
        <v>0</v>
      </c>
      <c r="D426" s="425" t="s">
        <v>1555</v>
      </c>
      <c r="E426" s="425">
        <v>4</v>
      </c>
      <c r="F426" s="309">
        <v>44139</v>
      </c>
      <c r="G426" s="78" t="s">
        <v>1203</v>
      </c>
      <c r="H426" s="307" t="s">
        <v>1204</v>
      </c>
      <c r="I426" s="414">
        <v>45364</v>
      </c>
      <c r="J426" s="77" t="s">
        <v>466</v>
      </c>
      <c r="K426" s="430" t="s">
        <v>467</v>
      </c>
      <c r="L426" s="414">
        <v>46590</v>
      </c>
      <c r="M426" s="77" t="s">
        <v>1085</v>
      </c>
      <c r="N426" s="311" t="s">
        <v>1086</v>
      </c>
      <c r="O426" s="414">
        <v>47816</v>
      </c>
      <c r="P426" s="77" t="s">
        <v>1477</v>
      </c>
      <c r="Q426" s="430" t="s">
        <v>1478</v>
      </c>
      <c r="R426" s="414">
        <v>49041</v>
      </c>
      <c r="S426" s="77" t="s">
        <v>2459</v>
      </c>
      <c r="T426" s="311" t="s">
        <v>1332</v>
      </c>
      <c r="U426" s="414">
        <v>50267</v>
      </c>
      <c r="V426" s="77" t="s">
        <v>1161</v>
      </c>
      <c r="W426" s="430" t="s">
        <v>1162</v>
      </c>
      <c r="X426" s="414">
        <v>51493</v>
      </c>
      <c r="Y426" s="77" t="s">
        <v>3979</v>
      </c>
      <c r="Z426" s="311" t="s">
        <v>559</v>
      </c>
      <c r="AA426" s="414">
        <v>52719</v>
      </c>
      <c r="AB426" s="77" t="s">
        <v>1024</v>
      </c>
      <c r="AC426" s="430" t="s">
        <v>1025</v>
      </c>
      <c r="AD426" s="414">
        <v>53944</v>
      </c>
      <c r="AE426" s="77" t="s">
        <v>631</v>
      </c>
      <c r="AF426" s="430" t="s">
        <v>632</v>
      </c>
      <c r="AG426" s="414">
        <v>55170</v>
      </c>
      <c r="AH426" s="77" t="s">
        <v>1764</v>
      </c>
      <c r="AI426" s="430" t="s">
        <v>1765</v>
      </c>
    </row>
    <row r="427" spans="1:35" x14ac:dyDescent="0.25">
      <c r="A427" s="76">
        <f>IF('Basic Calculator'!$AE$17&lt;&gt;"",IF(VLOOKUP('Basic Calculator'!$AE$17,'Basic Calculator'!$AG$18:$AI$75,3,FALSE)=D427,1,0),0)</f>
        <v>0</v>
      </c>
      <c r="B427" s="405">
        <f>IF('Basic Calculator'!$AE$18&lt;&gt;"",IF('Basic Calculator'!$AE$18=E427,1,0),0)</f>
        <v>0</v>
      </c>
      <c r="C427" s="81">
        <f t="shared" si="6"/>
        <v>0</v>
      </c>
      <c r="D427" s="425" t="s">
        <v>1555</v>
      </c>
      <c r="E427" s="425">
        <v>5</v>
      </c>
      <c r="F427" s="309">
        <v>50756</v>
      </c>
      <c r="G427" s="78" t="s">
        <v>1156</v>
      </c>
      <c r="H427" s="307" t="s">
        <v>1157</v>
      </c>
      <c r="I427" s="414">
        <v>52127</v>
      </c>
      <c r="J427" s="77" t="s">
        <v>653</v>
      </c>
      <c r="K427" s="430" t="s">
        <v>399</v>
      </c>
      <c r="L427" s="414">
        <v>53499</v>
      </c>
      <c r="M427" s="77" t="s">
        <v>877</v>
      </c>
      <c r="N427" s="311" t="s">
        <v>878</v>
      </c>
      <c r="O427" s="414">
        <v>54870</v>
      </c>
      <c r="P427" s="77" t="s">
        <v>2240</v>
      </c>
      <c r="Q427" s="430" t="s">
        <v>944</v>
      </c>
      <c r="R427" s="414">
        <v>56242</v>
      </c>
      <c r="S427" s="77" t="s">
        <v>1122</v>
      </c>
      <c r="T427" s="311" t="s">
        <v>1975</v>
      </c>
      <c r="U427" s="414">
        <v>57613</v>
      </c>
      <c r="V427" s="77" t="s">
        <v>1677</v>
      </c>
      <c r="W427" s="430" t="s">
        <v>1855</v>
      </c>
      <c r="X427" s="414">
        <v>58985</v>
      </c>
      <c r="Y427" s="77" t="s">
        <v>702</v>
      </c>
      <c r="Z427" s="311" t="s">
        <v>703</v>
      </c>
      <c r="AA427" s="414">
        <v>60356</v>
      </c>
      <c r="AB427" s="77" t="s">
        <v>1241</v>
      </c>
      <c r="AC427" s="430" t="s">
        <v>2735</v>
      </c>
      <c r="AD427" s="414">
        <v>61728</v>
      </c>
      <c r="AE427" s="77" t="s">
        <v>1236</v>
      </c>
      <c r="AF427" s="430" t="s">
        <v>2690</v>
      </c>
      <c r="AG427" s="414">
        <v>63099</v>
      </c>
      <c r="AH427" s="77" t="s">
        <v>700</v>
      </c>
      <c r="AI427" s="430" t="s">
        <v>3047</v>
      </c>
    </row>
    <row r="428" spans="1:35" x14ac:dyDescent="0.25">
      <c r="A428" s="76">
        <f>IF('Basic Calculator'!$AE$17&lt;&gt;"",IF(VLOOKUP('Basic Calculator'!$AE$17,'Basic Calculator'!$AG$18:$AI$75,3,FALSE)=D428,1,0),0)</f>
        <v>0</v>
      </c>
      <c r="B428" s="405">
        <f>IF('Basic Calculator'!$AE$18&lt;&gt;"",IF('Basic Calculator'!$AE$18=E428,1,0),0)</f>
        <v>0</v>
      </c>
      <c r="C428" s="81">
        <f t="shared" si="6"/>
        <v>0</v>
      </c>
      <c r="D428" s="425" t="s">
        <v>1555</v>
      </c>
      <c r="E428" s="425">
        <v>6</v>
      </c>
      <c r="F428" s="309">
        <v>53524</v>
      </c>
      <c r="G428" s="78" t="s">
        <v>654</v>
      </c>
      <c r="H428" s="307" t="s">
        <v>293</v>
      </c>
      <c r="I428" s="414">
        <v>55054</v>
      </c>
      <c r="J428" s="77" t="s">
        <v>1381</v>
      </c>
      <c r="K428" s="430" t="s">
        <v>1382</v>
      </c>
      <c r="L428" s="414">
        <v>56583</v>
      </c>
      <c r="M428" s="77" t="s">
        <v>1362</v>
      </c>
      <c r="N428" s="311" t="s">
        <v>1993</v>
      </c>
      <c r="O428" s="414">
        <v>58112</v>
      </c>
      <c r="P428" s="77" t="s">
        <v>1319</v>
      </c>
      <c r="Q428" s="430" t="s">
        <v>2643</v>
      </c>
      <c r="R428" s="414">
        <v>59642</v>
      </c>
      <c r="S428" s="77" t="s">
        <v>1028</v>
      </c>
      <c r="T428" s="311" t="s">
        <v>1551</v>
      </c>
      <c r="U428" s="414">
        <v>61171</v>
      </c>
      <c r="V428" s="77" t="s">
        <v>1176</v>
      </c>
      <c r="W428" s="430" t="s">
        <v>2276</v>
      </c>
      <c r="X428" s="414">
        <v>62701</v>
      </c>
      <c r="Y428" s="77" t="s">
        <v>794</v>
      </c>
      <c r="Z428" s="311" t="s">
        <v>2967</v>
      </c>
      <c r="AA428" s="414">
        <v>64230</v>
      </c>
      <c r="AB428" s="77" t="s">
        <v>1213</v>
      </c>
      <c r="AC428" s="430" t="s">
        <v>2862</v>
      </c>
      <c r="AD428" s="414">
        <v>65760</v>
      </c>
      <c r="AE428" s="77" t="s">
        <v>2760</v>
      </c>
      <c r="AF428" s="430" t="s">
        <v>3239</v>
      </c>
      <c r="AG428" s="414">
        <v>67289</v>
      </c>
      <c r="AH428" s="77" t="s">
        <v>1409</v>
      </c>
      <c r="AI428" s="430" t="s">
        <v>3247</v>
      </c>
    </row>
    <row r="429" spans="1:35" x14ac:dyDescent="0.25">
      <c r="A429" s="76">
        <f>IF('Basic Calculator'!$AE$17&lt;&gt;"",IF(VLOOKUP('Basic Calculator'!$AE$17,'Basic Calculator'!$AG$18:$AI$75,3,FALSE)=D429,1,0),0)</f>
        <v>0</v>
      </c>
      <c r="B429" s="405">
        <f>IF('Basic Calculator'!$AE$18&lt;&gt;"",IF('Basic Calculator'!$AE$18=E429,1,0),0)</f>
        <v>0</v>
      </c>
      <c r="C429" s="81">
        <f t="shared" si="6"/>
        <v>0</v>
      </c>
      <c r="D429" s="425" t="s">
        <v>1555</v>
      </c>
      <c r="E429" s="425">
        <v>7</v>
      </c>
      <c r="F429" s="309">
        <v>57778</v>
      </c>
      <c r="G429" s="78" t="s">
        <v>656</v>
      </c>
      <c r="H429" s="307" t="s">
        <v>1994</v>
      </c>
      <c r="I429" s="414">
        <v>59478</v>
      </c>
      <c r="J429" s="77" t="s">
        <v>1321</v>
      </c>
      <c r="K429" s="430" t="s">
        <v>1248</v>
      </c>
      <c r="L429" s="414">
        <v>61177</v>
      </c>
      <c r="M429" s="77" t="s">
        <v>1176</v>
      </c>
      <c r="N429" s="311" t="s">
        <v>2276</v>
      </c>
      <c r="O429" s="414">
        <v>62877</v>
      </c>
      <c r="P429" s="77" t="s">
        <v>3680</v>
      </c>
      <c r="Q429" s="430" t="s">
        <v>3681</v>
      </c>
      <c r="R429" s="414">
        <v>64576</v>
      </c>
      <c r="S429" s="77" t="s">
        <v>1865</v>
      </c>
      <c r="T429" s="311" t="s">
        <v>3321</v>
      </c>
      <c r="U429" s="414">
        <v>66276</v>
      </c>
      <c r="V429" s="77" t="s">
        <v>442</v>
      </c>
      <c r="W429" s="430" t="s">
        <v>2772</v>
      </c>
      <c r="X429" s="414">
        <v>67975</v>
      </c>
      <c r="Y429" s="77" t="s">
        <v>214</v>
      </c>
      <c r="Z429" s="311" t="s">
        <v>3156</v>
      </c>
      <c r="AA429" s="414">
        <v>69675</v>
      </c>
      <c r="AB429" s="77" t="s">
        <v>556</v>
      </c>
      <c r="AC429" s="430" t="s">
        <v>4904</v>
      </c>
      <c r="AD429" s="414">
        <v>71374</v>
      </c>
      <c r="AE429" s="77" t="s">
        <v>1222</v>
      </c>
      <c r="AF429" s="430" t="s">
        <v>3856</v>
      </c>
      <c r="AG429" s="414">
        <v>73074</v>
      </c>
      <c r="AH429" s="77" t="s">
        <v>1602</v>
      </c>
      <c r="AI429" s="430" t="s">
        <v>3856</v>
      </c>
    </row>
    <row r="430" spans="1:35" x14ac:dyDescent="0.25">
      <c r="A430" s="76">
        <f>IF('Basic Calculator'!$AE$17&lt;&gt;"",IF(VLOOKUP('Basic Calculator'!$AE$17,'Basic Calculator'!$AG$18:$AI$75,3,FALSE)=D430,1,0),0)</f>
        <v>0</v>
      </c>
      <c r="B430" s="405">
        <f>IF('Basic Calculator'!$AE$18&lt;&gt;"",IF('Basic Calculator'!$AE$18=E430,1,0),0)</f>
        <v>0</v>
      </c>
      <c r="C430" s="81">
        <f t="shared" si="6"/>
        <v>0</v>
      </c>
      <c r="D430" s="425" t="s">
        <v>1555</v>
      </c>
      <c r="E430" s="425">
        <v>8</v>
      </c>
      <c r="F430" s="309">
        <v>60221</v>
      </c>
      <c r="G430" s="78" t="s">
        <v>1863</v>
      </c>
      <c r="H430" s="307" t="s">
        <v>1706</v>
      </c>
      <c r="I430" s="414">
        <v>62103</v>
      </c>
      <c r="J430" s="77" t="s">
        <v>432</v>
      </c>
      <c r="K430" s="430" t="s">
        <v>2759</v>
      </c>
      <c r="L430" s="414">
        <v>63985</v>
      </c>
      <c r="M430" s="77" t="s">
        <v>2062</v>
      </c>
      <c r="N430" s="311" t="s">
        <v>2864</v>
      </c>
      <c r="O430" s="414">
        <v>65866</v>
      </c>
      <c r="P430" s="77" t="s">
        <v>1713</v>
      </c>
      <c r="Q430" s="430" t="s">
        <v>2254</v>
      </c>
      <c r="R430" s="414">
        <v>67748</v>
      </c>
      <c r="S430" s="77" t="s">
        <v>1045</v>
      </c>
      <c r="T430" s="311" t="s">
        <v>2406</v>
      </c>
      <c r="U430" s="414">
        <v>69630</v>
      </c>
      <c r="V430" s="77" t="s">
        <v>755</v>
      </c>
      <c r="W430" s="430" t="s">
        <v>2887</v>
      </c>
      <c r="X430" s="414">
        <v>71512</v>
      </c>
      <c r="Y430" s="77" t="s">
        <v>2092</v>
      </c>
      <c r="Z430" s="311" t="s">
        <v>3856</v>
      </c>
      <c r="AA430" s="414">
        <v>73393</v>
      </c>
      <c r="AB430" s="77" t="s">
        <v>3337</v>
      </c>
      <c r="AC430" s="430" t="s">
        <v>3856</v>
      </c>
      <c r="AD430" s="414">
        <v>75275</v>
      </c>
      <c r="AE430" s="77" t="s">
        <v>806</v>
      </c>
      <c r="AF430" s="430" t="s">
        <v>3856</v>
      </c>
      <c r="AG430" s="414">
        <v>77157</v>
      </c>
      <c r="AH430" s="77" t="s">
        <v>2916</v>
      </c>
      <c r="AI430" s="430" t="s">
        <v>3856</v>
      </c>
    </row>
    <row r="431" spans="1:35" x14ac:dyDescent="0.25">
      <c r="A431" s="76">
        <f>IF('Basic Calculator'!$AE$17&lt;&gt;"",IF(VLOOKUP('Basic Calculator'!$AE$17,'Basic Calculator'!$AG$18:$AI$75,3,FALSE)=D431,1,0),0)</f>
        <v>0</v>
      </c>
      <c r="B431" s="405">
        <f>IF('Basic Calculator'!$AE$18&lt;&gt;"",IF('Basic Calculator'!$AE$18=E431,1,0),0)</f>
        <v>0</v>
      </c>
      <c r="C431" s="81">
        <f t="shared" si="6"/>
        <v>0</v>
      </c>
      <c r="D431" s="425" t="s">
        <v>1555</v>
      </c>
      <c r="E431" s="425">
        <v>9</v>
      </c>
      <c r="F431" s="309">
        <v>64437</v>
      </c>
      <c r="G431" s="78" t="s">
        <v>1388</v>
      </c>
      <c r="H431" s="307" t="s">
        <v>2044</v>
      </c>
      <c r="I431" s="414">
        <v>66515</v>
      </c>
      <c r="J431" s="77" t="s">
        <v>2682</v>
      </c>
      <c r="K431" s="430" t="s">
        <v>2736</v>
      </c>
      <c r="L431" s="414">
        <v>68594</v>
      </c>
      <c r="M431" s="77" t="s">
        <v>1369</v>
      </c>
      <c r="N431" s="311" t="s">
        <v>2727</v>
      </c>
      <c r="O431" s="414">
        <v>70672</v>
      </c>
      <c r="P431" s="77" t="s">
        <v>1479</v>
      </c>
      <c r="Q431" s="430" t="s">
        <v>3553</v>
      </c>
      <c r="R431" s="414">
        <v>72751</v>
      </c>
      <c r="S431" s="77" t="s">
        <v>948</v>
      </c>
      <c r="T431" s="311" t="s">
        <v>3856</v>
      </c>
      <c r="U431" s="414">
        <v>74829</v>
      </c>
      <c r="V431" s="77" t="s">
        <v>939</v>
      </c>
      <c r="W431" s="430" t="s">
        <v>3856</v>
      </c>
      <c r="X431" s="414">
        <v>76908</v>
      </c>
      <c r="Y431" s="77" t="s">
        <v>3836</v>
      </c>
      <c r="Z431" s="311" t="s">
        <v>3856</v>
      </c>
      <c r="AA431" s="414">
        <v>78986</v>
      </c>
      <c r="AB431" s="77" t="s">
        <v>951</v>
      </c>
      <c r="AC431" s="430" t="s">
        <v>3856</v>
      </c>
      <c r="AD431" s="414">
        <v>81065</v>
      </c>
      <c r="AE431" s="77" t="s">
        <v>251</v>
      </c>
      <c r="AF431" s="430" t="s">
        <v>3856</v>
      </c>
      <c r="AG431" s="414">
        <v>83143</v>
      </c>
      <c r="AH431" s="77" t="s">
        <v>953</v>
      </c>
      <c r="AI431" s="430" t="s">
        <v>3856</v>
      </c>
    </row>
    <row r="432" spans="1:35" x14ac:dyDescent="0.25">
      <c r="A432" s="76">
        <f>IF('Basic Calculator'!$AE$17&lt;&gt;"",IF(VLOOKUP('Basic Calculator'!$AE$17,'Basic Calculator'!$AG$18:$AI$75,3,FALSE)=D432,1,0),0)</f>
        <v>0</v>
      </c>
      <c r="B432" s="405">
        <f>IF('Basic Calculator'!$AE$18&lt;&gt;"",IF('Basic Calculator'!$AE$18=E432,1,0),0)</f>
        <v>0</v>
      </c>
      <c r="C432" s="81">
        <f t="shared" si="6"/>
        <v>0</v>
      </c>
      <c r="D432" s="425" t="s">
        <v>1555</v>
      </c>
      <c r="E432" s="425">
        <v>10</v>
      </c>
      <c r="F432" s="309">
        <v>70959</v>
      </c>
      <c r="G432" s="78" t="s">
        <v>2380</v>
      </c>
      <c r="H432" s="307" t="s">
        <v>3856</v>
      </c>
      <c r="I432" s="414">
        <v>73248</v>
      </c>
      <c r="J432" s="77" t="s">
        <v>2245</v>
      </c>
      <c r="K432" s="430" t="s">
        <v>3856</v>
      </c>
      <c r="L432" s="414">
        <v>75536</v>
      </c>
      <c r="M432" s="77" t="s">
        <v>3206</v>
      </c>
      <c r="N432" s="311" t="s">
        <v>3856</v>
      </c>
      <c r="O432" s="414">
        <v>77825</v>
      </c>
      <c r="P432" s="77" t="s">
        <v>3554</v>
      </c>
      <c r="Q432" s="430" t="s">
        <v>3856</v>
      </c>
      <c r="R432" s="414">
        <v>80114</v>
      </c>
      <c r="S432" s="77" t="s">
        <v>1442</v>
      </c>
      <c r="T432" s="311" t="s">
        <v>3856</v>
      </c>
      <c r="U432" s="414">
        <v>82402</v>
      </c>
      <c r="V432" s="77" t="s">
        <v>1022</v>
      </c>
      <c r="W432" s="430" t="s">
        <v>3856</v>
      </c>
      <c r="X432" s="414">
        <v>84691</v>
      </c>
      <c r="Y432" s="77" t="s">
        <v>1974</v>
      </c>
      <c r="Z432" s="311" t="s">
        <v>3856</v>
      </c>
      <c r="AA432" s="414">
        <v>86980</v>
      </c>
      <c r="AB432" s="77" t="s">
        <v>4040</v>
      </c>
      <c r="AC432" s="430" t="s">
        <v>3856</v>
      </c>
      <c r="AD432" s="414">
        <v>89268</v>
      </c>
      <c r="AE432" s="77" t="s">
        <v>1850</v>
      </c>
      <c r="AF432" s="430" t="s">
        <v>3856</v>
      </c>
      <c r="AG432" s="414">
        <v>91557</v>
      </c>
      <c r="AH432" s="77" t="s">
        <v>4905</v>
      </c>
      <c r="AI432" s="430" t="s">
        <v>3856</v>
      </c>
    </row>
    <row r="433" spans="1:35" x14ac:dyDescent="0.25">
      <c r="A433" s="76">
        <f>IF('Basic Calculator'!$AE$17&lt;&gt;"",IF(VLOOKUP('Basic Calculator'!$AE$17,'Basic Calculator'!$AG$18:$AI$75,3,FALSE)=D433,1,0),0)</f>
        <v>0</v>
      </c>
      <c r="B433" s="405">
        <f>IF('Basic Calculator'!$AE$18&lt;&gt;"",IF('Basic Calculator'!$AE$18=E433,1,0),0)</f>
        <v>0</v>
      </c>
      <c r="C433" s="81">
        <f t="shared" si="6"/>
        <v>0</v>
      </c>
      <c r="D433" s="425" t="s">
        <v>1555</v>
      </c>
      <c r="E433" s="425">
        <v>11</v>
      </c>
      <c r="F433" s="309">
        <v>75448</v>
      </c>
      <c r="G433" s="78" t="s">
        <v>363</v>
      </c>
      <c r="H433" s="307" t="s">
        <v>3856</v>
      </c>
      <c r="I433" s="414">
        <v>77962</v>
      </c>
      <c r="J433" s="77" t="s">
        <v>2435</v>
      </c>
      <c r="K433" s="430" t="s">
        <v>3856</v>
      </c>
      <c r="L433" s="414">
        <v>80477</v>
      </c>
      <c r="M433" s="77" t="s">
        <v>4662</v>
      </c>
      <c r="N433" s="311" t="s">
        <v>3856</v>
      </c>
      <c r="O433" s="414">
        <v>82991</v>
      </c>
      <c r="P433" s="77" t="s">
        <v>862</v>
      </c>
      <c r="Q433" s="430" t="s">
        <v>3856</v>
      </c>
      <c r="R433" s="414">
        <v>85506</v>
      </c>
      <c r="S433" s="77" t="s">
        <v>3513</v>
      </c>
      <c r="T433" s="311" t="s">
        <v>3856</v>
      </c>
      <c r="U433" s="414">
        <v>88021</v>
      </c>
      <c r="V433" s="77" t="s">
        <v>4630</v>
      </c>
      <c r="W433" s="430" t="s">
        <v>3856</v>
      </c>
      <c r="X433" s="414">
        <v>90535</v>
      </c>
      <c r="Y433" s="77" t="s">
        <v>2735</v>
      </c>
      <c r="Z433" s="311" t="s">
        <v>3856</v>
      </c>
      <c r="AA433" s="414">
        <v>93050</v>
      </c>
      <c r="AB433" s="77" t="s">
        <v>3838</v>
      </c>
      <c r="AC433" s="430" t="s">
        <v>3856</v>
      </c>
      <c r="AD433" s="414">
        <v>95565</v>
      </c>
      <c r="AE433" s="77" t="s">
        <v>2949</v>
      </c>
      <c r="AF433" s="430" t="s">
        <v>3856</v>
      </c>
      <c r="AG433" s="414">
        <v>98079</v>
      </c>
      <c r="AH433" s="77" t="s">
        <v>3155</v>
      </c>
      <c r="AI433" s="430" t="s">
        <v>3856</v>
      </c>
    </row>
    <row r="434" spans="1:35" x14ac:dyDescent="0.25">
      <c r="A434" s="76">
        <f>IF('Basic Calculator'!$AE$17&lt;&gt;"",IF(VLOOKUP('Basic Calculator'!$AE$17,'Basic Calculator'!$AG$18:$AI$75,3,FALSE)=D434,1,0),0)</f>
        <v>0</v>
      </c>
      <c r="B434" s="405">
        <f>IF('Basic Calculator'!$AE$18&lt;&gt;"",IF('Basic Calculator'!$AE$18=E434,1,0),0)</f>
        <v>0</v>
      </c>
      <c r="C434" s="81">
        <f t="shared" si="6"/>
        <v>0</v>
      </c>
      <c r="D434" s="425" t="s">
        <v>1555</v>
      </c>
      <c r="E434" s="425">
        <v>12</v>
      </c>
      <c r="F434" s="309">
        <v>90431</v>
      </c>
      <c r="G434" s="78" t="s">
        <v>2219</v>
      </c>
      <c r="H434" s="307" t="s">
        <v>3856</v>
      </c>
      <c r="I434" s="414">
        <v>93445</v>
      </c>
      <c r="J434" s="77" t="s">
        <v>2348</v>
      </c>
      <c r="K434" s="430" t="s">
        <v>3856</v>
      </c>
      <c r="L434" s="414">
        <v>96459</v>
      </c>
      <c r="M434" s="77" t="s">
        <v>2953</v>
      </c>
      <c r="N434" s="311" t="s">
        <v>3856</v>
      </c>
      <c r="O434" s="414">
        <v>99473</v>
      </c>
      <c r="P434" s="77" t="s">
        <v>2988</v>
      </c>
      <c r="Q434" s="430" t="s">
        <v>3856</v>
      </c>
      <c r="R434" s="414">
        <v>102487</v>
      </c>
      <c r="S434" s="77" t="s">
        <v>3557</v>
      </c>
      <c r="T434" s="311" t="s">
        <v>3856</v>
      </c>
      <c r="U434" s="414">
        <v>105501</v>
      </c>
      <c r="V434" s="77" t="s">
        <v>3835</v>
      </c>
      <c r="W434" s="430" t="s">
        <v>3856</v>
      </c>
      <c r="X434" s="414">
        <v>108514</v>
      </c>
      <c r="Y434" s="77" t="s">
        <v>2717</v>
      </c>
      <c r="Z434" s="311" t="s">
        <v>2717</v>
      </c>
      <c r="AA434" s="414">
        <v>111528</v>
      </c>
      <c r="AB434" s="77" t="s">
        <v>4906</v>
      </c>
      <c r="AC434" s="430" t="s">
        <v>4906</v>
      </c>
      <c r="AD434" s="414">
        <v>114542</v>
      </c>
      <c r="AE434" s="77" t="s">
        <v>4907</v>
      </c>
      <c r="AF434" s="430" t="s">
        <v>4907</v>
      </c>
      <c r="AG434" s="414">
        <v>117556</v>
      </c>
      <c r="AH434" s="77" t="s">
        <v>4908</v>
      </c>
      <c r="AI434" s="430" t="s">
        <v>4908</v>
      </c>
    </row>
    <row r="435" spans="1:35" x14ac:dyDescent="0.25">
      <c r="A435" s="76">
        <f>IF('Basic Calculator'!$AE$17&lt;&gt;"",IF(VLOOKUP('Basic Calculator'!$AE$17,'Basic Calculator'!$AG$18:$AI$75,3,FALSE)=D435,1,0),0)</f>
        <v>0</v>
      </c>
      <c r="B435" s="405">
        <f>IF('Basic Calculator'!$AE$18&lt;&gt;"",IF('Basic Calculator'!$AE$18=E435,1,0),0)</f>
        <v>0</v>
      </c>
      <c r="C435" s="81">
        <f t="shared" si="6"/>
        <v>0</v>
      </c>
      <c r="D435" s="425" t="s">
        <v>1555</v>
      </c>
      <c r="E435" s="425">
        <v>13</v>
      </c>
      <c r="F435" s="309">
        <v>107534</v>
      </c>
      <c r="G435" s="78" t="s">
        <v>4793</v>
      </c>
      <c r="H435" s="307" t="s">
        <v>4793</v>
      </c>
      <c r="I435" s="414">
        <v>111119</v>
      </c>
      <c r="J435" s="77" t="s">
        <v>4749</v>
      </c>
      <c r="K435" s="430" t="s">
        <v>4749</v>
      </c>
      <c r="L435" s="414">
        <v>114704</v>
      </c>
      <c r="M435" s="77" t="s">
        <v>4909</v>
      </c>
      <c r="N435" s="311" t="s">
        <v>4909</v>
      </c>
      <c r="O435" s="414">
        <v>118289</v>
      </c>
      <c r="P435" s="77" t="s">
        <v>3868</v>
      </c>
      <c r="Q435" s="430" t="s">
        <v>3868</v>
      </c>
      <c r="R435" s="414">
        <v>121874</v>
      </c>
      <c r="S435" s="77" t="s">
        <v>3561</v>
      </c>
      <c r="T435" s="311" t="s">
        <v>3561</v>
      </c>
      <c r="U435" s="414">
        <v>125458</v>
      </c>
      <c r="V435" s="77" t="s">
        <v>3870</v>
      </c>
      <c r="W435" s="430" t="s">
        <v>3870</v>
      </c>
      <c r="X435" s="414">
        <v>129043</v>
      </c>
      <c r="Y435" s="77" t="s">
        <v>3522</v>
      </c>
      <c r="Z435" s="311" t="s">
        <v>3522</v>
      </c>
      <c r="AA435" s="414">
        <v>132628</v>
      </c>
      <c r="AB435" s="77" t="s">
        <v>3742</v>
      </c>
      <c r="AC435" s="430" t="s">
        <v>3742</v>
      </c>
      <c r="AD435" s="414">
        <v>136213</v>
      </c>
      <c r="AE435" s="77" t="s">
        <v>4910</v>
      </c>
      <c r="AF435" s="430" t="s">
        <v>4910</v>
      </c>
      <c r="AG435" s="414">
        <v>139798</v>
      </c>
      <c r="AH435" s="77" t="s">
        <v>4849</v>
      </c>
      <c r="AI435" s="430" t="s">
        <v>4849</v>
      </c>
    </row>
    <row r="436" spans="1:35" x14ac:dyDescent="0.25">
      <c r="A436" s="76">
        <f>IF('Basic Calculator'!$AE$17&lt;&gt;"",IF(VLOOKUP('Basic Calculator'!$AE$17,'Basic Calculator'!$AG$18:$AI$75,3,FALSE)=D436,1,0),0)</f>
        <v>0</v>
      </c>
      <c r="B436" s="405">
        <f>IF('Basic Calculator'!$AE$18&lt;&gt;"",IF('Basic Calculator'!$AE$18=E436,1,0),0)</f>
        <v>0</v>
      </c>
      <c r="C436" s="81">
        <f t="shared" si="6"/>
        <v>0</v>
      </c>
      <c r="D436" s="425" t="s">
        <v>1555</v>
      </c>
      <c r="E436" s="425">
        <v>14</v>
      </c>
      <c r="F436" s="309">
        <v>127073</v>
      </c>
      <c r="G436" s="78" t="s">
        <v>4911</v>
      </c>
      <c r="H436" s="307" t="s">
        <v>4911</v>
      </c>
      <c r="I436" s="414">
        <v>131309</v>
      </c>
      <c r="J436" s="77" t="s">
        <v>4755</v>
      </c>
      <c r="K436" s="430" t="s">
        <v>4755</v>
      </c>
      <c r="L436" s="414">
        <v>135545</v>
      </c>
      <c r="M436" s="77" t="s">
        <v>4912</v>
      </c>
      <c r="N436" s="311" t="s">
        <v>4912</v>
      </c>
      <c r="O436" s="414">
        <v>139781</v>
      </c>
      <c r="P436" s="77" t="s">
        <v>4288</v>
      </c>
      <c r="Q436" s="430" t="s">
        <v>4288</v>
      </c>
      <c r="R436" s="414">
        <v>144017</v>
      </c>
      <c r="S436" s="77" t="s">
        <v>3564</v>
      </c>
      <c r="T436" s="311" t="s">
        <v>3564</v>
      </c>
      <c r="U436" s="414">
        <v>148253</v>
      </c>
      <c r="V436" s="77" t="s">
        <v>3873</v>
      </c>
      <c r="W436" s="430" t="s">
        <v>3873</v>
      </c>
      <c r="X436" s="414">
        <v>152489</v>
      </c>
      <c r="Y436" s="77" t="s">
        <v>3526</v>
      </c>
      <c r="Z436" s="311" t="s">
        <v>3526</v>
      </c>
      <c r="AA436" s="414">
        <v>156725</v>
      </c>
      <c r="AB436" s="77" t="s">
        <v>3843</v>
      </c>
      <c r="AC436" s="430" t="s">
        <v>3843</v>
      </c>
      <c r="AD436" s="414">
        <v>160961</v>
      </c>
      <c r="AE436" s="77" t="s">
        <v>3528</v>
      </c>
      <c r="AF436" s="430" t="s">
        <v>3528</v>
      </c>
      <c r="AG436" s="414">
        <v>165197</v>
      </c>
      <c r="AH436" s="77" t="s">
        <v>4858</v>
      </c>
      <c r="AI436" s="430" t="s">
        <v>4858</v>
      </c>
    </row>
    <row r="437" spans="1:35" ht="15.75" thickBot="1" x14ac:dyDescent="0.3">
      <c r="A437" s="419">
        <f>IF('Basic Calculator'!$AE$17&lt;&gt;"",IF(VLOOKUP('Basic Calculator'!$AE$17,'Basic Calculator'!$AG$18:$AI$75,3,FALSE)=D437,1,0),0)</f>
        <v>0</v>
      </c>
      <c r="B437" s="420">
        <f>IF('Basic Calculator'!$AE$18&lt;&gt;"",IF('Basic Calculator'!$AE$18=E437,1,0),0)</f>
        <v>0</v>
      </c>
      <c r="C437" s="422">
        <f t="shared" si="6"/>
        <v>0</v>
      </c>
      <c r="D437" s="426" t="s">
        <v>1555</v>
      </c>
      <c r="E437" s="426">
        <v>15</v>
      </c>
      <c r="F437" s="423">
        <v>149470</v>
      </c>
      <c r="G437" s="416" t="s">
        <v>3023</v>
      </c>
      <c r="H437" s="428" t="s">
        <v>3023</v>
      </c>
      <c r="I437" s="415">
        <v>154452</v>
      </c>
      <c r="J437" s="431" t="s">
        <v>4550</v>
      </c>
      <c r="K437" s="432" t="s">
        <v>4550</v>
      </c>
      <c r="L437" s="415">
        <v>159434</v>
      </c>
      <c r="M437" s="431" t="s">
        <v>4913</v>
      </c>
      <c r="N437" s="433" t="s">
        <v>4913</v>
      </c>
      <c r="O437" s="415">
        <v>164416</v>
      </c>
      <c r="P437" s="431" t="s">
        <v>4295</v>
      </c>
      <c r="Q437" s="432" t="s">
        <v>4295</v>
      </c>
      <c r="R437" s="415">
        <v>169398</v>
      </c>
      <c r="S437" s="431" t="s">
        <v>3568</v>
      </c>
      <c r="T437" s="433" t="s">
        <v>3568</v>
      </c>
      <c r="U437" s="415">
        <v>174380</v>
      </c>
      <c r="V437" s="431" t="s">
        <v>4860</v>
      </c>
      <c r="W437" s="432" t="s">
        <v>4860</v>
      </c>
      <c r="X437" s="415">
        <v>179362</v>
      </c>
      <c r="Y437" s="431" t="s">
        <v>4914</v>
      </c>
      <c r="Z437" s="433" t="s">
        <v>4914</v>
      </c>
      <c r="AA437" s="415">
        <v>184343</v>
      </c>
      <c r="AB437" s="431" t="s">
        <v>4915</v>
      </c>
      <c r="AC437" s="432" t="s">
        <v>4915</v>
      </c>
      <c r="AD437" s="415">
        <v>189325</v>
      </c>
      <c r="AE437" s="431" t="s">
        <v>4916</v>
      </c>
      <c r="AF437" s="432" t="s">
        <v>4916</v>
      </c>
      <c r="AG437" s="415">
        <v>191900</v>
      </c>
      <c r="AH437" s="431" t="s">
        <v>4104</v>
      </c>
      <c r="AI437" s="432" t="s">
        <v>4104</v>
      </c>
    </row>
    <row r="438" spans="1:35" x14ac:dyDescent="0.25">
      <c r="A438" s="82">
        <f>IF('Basic Calculator'!$AE$17&lt;&gt;"",IF(VLOOKUP('Basic Calculator'!$AE$17,'Basic Calculator'!$AG$18:$AI$75,3,FALSE)=D438,1,0),0)</f>
        <v>0</v>
      </c>
      <c r="B438" s="407">
        <f>IF('Basic Calculator'!$AE$18&lt;&gt;"",IF('Basic Calculator'!$AE$18=E438,1,0),0)</f>
        <v>0</v>
      </c>
      <c r="C438" s="83">
        <f t="shared" si="6"/>
        <v>0</v>
      </c>
      <c r="D438" s="434" t="s">
        <v>1583</v>
      </c>
      <c r="E438" s="434">
        <v>1</v>
      </c>
      <c r="F438" s="308">
        <v>29620</v>
      </c>
      <c r="G438" s="84" t="s">
        <v>1584</v>
      </c>
      <c r="H438" s="400" t="s">
        <v>452</v>
      </c>
      <c r="I438" s="413">
        <v>30614</v>
      </c>
      <c r="J438" s="85" t="s">
        <v>1398</v>
      </c>
      <c r="K438" s="429" t="s">
        <v>1399</v>
      </c>
      <c r="L438" s="413">
        <v>31597</v>
      </c>
      <c r="M438" s="85" t="s">
        <v>4263</v>
      </c>
      <c r="N438" s="310" t="s">
        <v>2345</v>
      </c>
      <c r="O438" s="413">
        <v>32579</v>
      </c>
      <c r="P438" s="85" t="s">
        <v>1063</v>
      </c>
      <c r="Q438" s="429" t="s">
        <v>1064</v>
      </c>
      <c r="R438" s="413">
        <v>33561</v>
      </c>
      <c r="S438" s="85" t="s">
        <v>406</v>
      </c>
      <c r="T438" s="310" t="s">
        <v>932</v>
      </c>
      <c r="U438" s="413">
        <v>34137</v>
      </c>
      <c r="V438" s="85" t="s">
        <v>2710</v>
      </c>
      <c r="W438" s="429" t="s">
        <v>1959</v>
      </c>
      <c r="X438" s="413">
        <v>35112</v>
      </c>
      <c r="Y438" s="85" t="s">
        <v>3633</v>
      </c>
      <c r="Z438" s="310" t="s">
        <v>950</v>
      </c>
      <c r="AA438" s="413">
        <v>36094</v>
      </c>
      <c r="AB438" s="85" t="s">
        <v>3976</v>
      </c>
      <c r="AC438" s="429" t="s">
        <v>735</v>
      </c>
      <c r="AD438" s="413">
        <v>36133</v>
      </c>
      <c r="AE438" s="85" t="s">
        <v>4917</v>
      </c>
      <c r="AF438" s="429" t="s">
        <v>2405</v>
      </c>
      <c r="AG438" s="413">
        <v>37051</v>
      </c>
      <c r="AH438" s="85" t="s">
        <v>907</v>
      </c>
      <c r="AI438" s="429" t="s">
        <v>633</v>
      </c>
    </row>
    <row r="439" spans="1:35" x14ac:dyDescent="0.25">
      <c r="A439" s="76">
        <f>IF('Basic Calculator'!$AE$17&lt;&gt;"",IF(VLOOKUP('Basic Calculator'!$AE$17,'Basic Calculator'!$AG$18:$AI$75,3,FALSE)=D439,1,0),0)</f>
        <v>0</v>
      </c>
      <c r="B439" s="405">
        <f>IF('Basic Calculator'!$AE$18&lt;&gt;"",IF('Basic Calculator'!$AE$18=E439,1,0),0)</f>
        <v>0</v>
      </c>
      <c r="C439" s="81">
        <f t="shared" si="6"/>
        <v>0</v>
      </c>
      <c r="D439" s="425" t="s">
        <v>1583</v>
      </c>
      <c r="E439" s="425">
        <v>2</v>
      </c>
      <c r="F439" s="309">
        <v>33305</v>
      </c>
      <c r="G439" s="78" t="s">
        <v>3854</v>
      </c>
      <c r="H439" s="307" t="s">
        <v>678</v>
      </c>
      <c r="I439" s="414">
        <v>34098</v>
      </c>
      <c r="J439" s="77" t="s">
        <v>2343</v>
      </c>
      <c r="K439" s="430" t="s">
        <v>1870</v>
      </c>
      <c r="L439" s="414">
        <v>35201</v>
      </c>
      <c r="M439" s="77" t="s">
        <v>2450</v>
      </c>
      <c r="N439" s="311" t="s">
        <v>2354</v>
      </c>
      <c r="O439" s="414">
        <v>36133</v>
      </c>
      <c r="P439" s="77" t="s">
        <v>4917</v>
      </c>
      <c r="Q439" s="430" t="s">
        <v>2405</v>
      </c>
      <c r="R439" s="414">
        <v>36541</v>
      </c>
      <c r="S439" s="77" t="s">
        <v>740</v>
      </c>
      <c r="T439" s="311" t="s">
        <v>741</v>
      </c>
      <c r="U439" s="414">
        <v>37617</v>
      </c>
      <c r="V439" s="77" t="s">
        <v>613</v>
      </c>
      <c r="W439" s="430" t="s">
        <v>614</v>
      </c>
      <c r="X439" s="414">
        <v>38692</v>
      </c>
      <c r="Y439" s="77" t="s">
        <v>1638</v>
      </c>
      <c r="Z439" s="311" t="s">
        <v>586</v>
      </c>
      <c r="AA439" s="414">
        <v>39767</v>
      </c>
      <c r="AB439" s="77" t="s">
        <v>1405</v>
      </c>
      <c r="AC439" s="430" t="s">
        <v>1028</v>
      </c>
      <c r="AD439" s="414">
        <v>40842</v>
      </c>
      <c r="AE439" s="77" t="s">
        <v>4918</v>
      </c>
      <c r="AF439" s="430" t="s">
        <v>1179</v>
      </c>
      <c r="AG439" s="414">
        <v>41917</v>
      </c>
      <c r="AH439" s="77" t="s">
        <v>4919</v>
      </c>
      <c r="AI439" s="430" t="s">
        <v>1111</v>
      </c>
    </row>
    <row r="440" spans="1:35" x14ac:dyDescent="0.25">
      <c r="A440" s="76">
        <f>IF('Basic Calculator'!$AE$17&lt;&gt;"",IF(VLOOKUP('Basic Calculator'!$AE$17,'Basic Calculator'!$AG$18:$AI$75,3,FALSE)=D440,1,0),0)</f>
        <v>0</v>
      </c>
      <c r="B440" s="405">
        <f>IF('Basic Calculator'!$AE$18&lt;&gt;"",IF('Basic Calculator'!$AE$18=E440,1,0),0)</f>
        <v>0</v>
      </c>
      <c r="C440" s="81">
        <f t="shared" si="6"/>
        <v>0</v>
      </c>
      <c r="D440" s="425" t="s">
        <v>1583</v>
      </c>
      <c r="E440" s="425">
        <v>3</v>
      </c>
      <c r="F440" s="309">
        <v>43608</v>
      </c>
      <c r="G440" s="78" t="s">
        <v>219</v>
      </c>
      <c r="H440" s="307" t="s">
        <v>220</v>
      </c>
      <c r="I440" s="414">
        <v>44819</v>
      </c>
      <c r="J440" s="77" t="s">
        <v>1854</v>
      </c>
      <c r="K440" s="430" t="s">
        <v>639</v>
      </c>
      <c r="L440" s="414">
        <v>46030</v>
      </c>
      <c r="M440" s="77" t="s">
        <v>2379</v>
      </c>
      <c r="N440" s="311" t="s">
        <v>2207</v>
      </c>
      <c r="O440" s="414">
        <v>47241</v>
      </c>
      <c r="P440" s="77" t="s">
        <v>1458</v>
      </c>
      <c r="Q440" s="430" t="s">
        <v>1699</v>
      </c>
      <c r="R440" s="414">
        <v>48452</v>
      </c>
      <c r="S440" s="77" t="s">
        <v>2317</v>
      </c>
      <c r="T440" s="311" t="s">
        <v>2148</v>
      </c>
      <c r="U440" s="414">
        <v>49663</v>
      </c>
      <c r="V440" s="77" t="s">
        <v>2985</v>
      </c>
      <c r="W440" s="430" t="s">
        <v>690</v>
      </c>
      <c r="X440" s="414">
        <v>50874</v>
      </c>
      <c r="Y440" s="77" t="s">
        <v>1076</v>
      </c>
      <c r="Z440" s="311" t="s">
        <v>1077</v>
      </c>
      <c r="AA440" s="414">
        <v>52085</v>
      </c>
      <c r="AB440" s="77" t="s">
        <v>193</v>
      </c>
      <c r="AC440" s="430" t="s">
        <v>2952</v>
      </c>
      <c r="AD440" s="414">
        <v>53297</v>
      </c>
      <c r="AE440" s="77" t="s">
        <v>1664</v>
      </c>
      <c r="AF440" s="430" t="s">
        <v>1665</v>
      </c>
      <c r="AG440" s="414">
        <v>54508</v>
      </c>
      <c r="AH440" s="77" t="s">
        <v>1339</v>
      </c>
      <c r="AI440" s="430" t="s">
        <v>2408</v>
      </c>
    </row>
    <row r="441" spans="1:35" x14ac:dyDescent="0.25">
      <c r="A441" s="76">
        <f>IF('Basic Calculator'!$AE$17&lt;&gt;"",IF(VLOOKUP('Basic Calculator'!$AE$17,'Basic Calculator'!$AG$18:$AI$75,3,FALSE)=D441,1,0),0)</f>
        <v>0</v>
      </c>
      <c r="B441" s="405">
        <f>IF('Basic Calculator'!$AE$18&lt;&gt;"",IF('Basic Calculator'!$AE$18=E441,1,0),0)</f>
        <v>0</v>
      </c>
      <c r="C441" s="81">
        <f t="shared" si="6"/>
        <v>0</v>
      </c>
      <c r="D441" s="425" t="s">
        <v>1583</v>
      </c>
      <c r="E441" s="425">
        <v>4</v>
      </c>
      <c r="F441" s="309">
        <v>48949</v>
      </c>
      <c r="G441" s="78" t="s">
        <v>1132</v>
      </c>
      <c r="H441" s="307" t="s">
        <v>1217</v>
      </c>
      <c r="I441" s="414">
        <v>50308</v>
      </c>
      <c r="J441" s="77" t="s">
        <v>626</v>
      </c>
      <c r="K441" s="430" t="s">
        <v>627</v>
      </c>
      <c r="L441" s="414">
        <v>51668</v>
      </c>
      <c r="M441" s="77" t="s">
        <v>3044</v>
      </c>
      <c r="N441" s="311" t="s">
        <v>1152</v>
      </c>
      <c r="O441" s="414">
        <v>53027</v>
      </c>
      <c r="P441" s="77" t="s">
        <v>4064</v>
      </c>
      <c r="Q441" s="430" t="s">
        <v>568</v>
      </c>
      <c r="R441" s="414">
        <v>54386</v>
      </c>
      <c r="S441" s="77" t="s">
        <v>4187</v>
      </c>
      <c r="T441" s="311" t="s">
        <v>3578</v>
      </c>
      <c r="U441" s="414">
        <v>55746</v>
      </c>
      <c r="V441" s="77" t="s">
        <v>1223</v>
      </c>
      <c r="W441" s="430" t="s">
        <v>1224</v>
      </c>
      <c r="X441" s="414">
        <v>57105</v>
      </c>
      <c r="Y441" s="77" t="s">
        <v>872</v>
      </c>
      <c r="Z441" s="311" t="s">
        <v>873</v>
      </c>
      <c r="AA441" s="414">
        <v>58464</v>
      </c>
      <c r="AB441" s="77" t="s">
        <v>1226</v>
      </c>
      <c r="AC441" s="430" t="s">
        <v>403</v>
      </c>
      <c r="AD441" s="414">
        <v>59824</v>
      </c>
      <c r="AE441" s="77" t="s">
        <v>1138</v>
      </c>
      <c r="AF441" s="430" t="s">
        <v>2833</v>
      </c>
      <c r="AG441" s="414">
        <v>61183</v>
      </c>
      <c r="AH441" s="77" t="s">
        <v>2133</v>
      </c>
      <c r="AI441" s="430" t="s">
        <v>1785</v>
      </c>
    </row>
    <row r="442" spans="1:35" x14ac:dyDescent="0.25">
      <c r="A442" s="76">
        <f>IF('Basic Calculator'!$AE$17&lt;&gt;"",IF(VLOOKUP('Basic Calculator'!$AE$17,'Basic Calculator'!$AG$18:$AI$75,3,FALSE)=D442,1,0),0)</f>
        <v>0</v>
      </c>
      <c r="B442" s="405">
        <f>IF('Basic Calculator'!$AE$18&lt;&gt;"",IF('Basic Calculator'!$AE$18=E442,1,0),0)</f>
        <v>0</v>
      </c>
      <c r="C442" s="81">
        <f t="shared" si="6"/>
        <v>0</v>
      </c>
      <c r="D442" s="425" t="s">
        <v>1583</v>
      </c>
      <c r="E442" s="425">
        <v>5</v>
      </c>
      <c r="F442" s="309">
        <v>56287</v>
      </c>
      <c r="G442" s="78" t="s">
        <v>1562</v>
      </c>
      <c r="H442" s="307" t="s">
        <v>1840</v>
      </c>
      <c r="I442" s="414">
        <v>57808</v>
      </c>
      <c r="J442" s="77" t="s">
        <v>1624</v>
      </c>
      <c r="K442" s="430" t="s">
        <v>1579</v>
      </c>
      <c r="L442" s="414">
        <v>59329</v>
      </c>
      <c r="M442" s="77" t="s">
        <v>498</v>
      </c>
      <c r="N442" s="311" t="s">
        <v>3593</v>
      </c>
      <c r="O442" s="414">
        <v>60850</v>
      </c>
      <c r="P442" s="77" t="s">
        <v>793</v>
      </c>
      <c r="Q442" s="430" t="s">
        <v>3610</v>
      </c>
      <c r="R442" s="414">
        <v>62371</v>
      </c>
      <c r="S442" s="77" t="s">
        <v>3295</v>
      </c>
      <c r="T442" s="311" t="s">
        <v>2781</v>
      </c>
      <c r="U442" s="414">
        <v>63892</v>
      </c>
      <c r="V442" s="77" t="s">
        <v>4920</v>
      </c>
      <c r="W442" s="430" t="s">
        <v>2588</v>
      </c>
      <c r="X442" s="414">
        <v>65413</v>
      </c>
      <c r="Y442" s="77" t="s">
        <v>1041</v>
      </c>
      <c r="Z442" s="311" t="s">
        <v>2620</v>
      </c>
      <c r="AA442" s="414">
        <v>66934</v>
      </c>
      <c r="AB442" s="77" t="s">
        <v>1695</v>
      </c>
      <c r="AC442" s="430" t="s">
        <v>3159</v>
      </c>
      <c r="AD442" s="414">
        <v>68455</v>
      </c>
      <c r="AE442" s="77" t="s">
        <v>2190</v>
      </c>
      <c r="AF442" s="430" t="s">
        <v>3082</v>
      </c>
      <c r="AG442" s="414">
        <v>69976</v>
      </c>
      <c r="AH442" s="77" t="s">
        <v>1967</v>
      </c>
      <c r="AI442" s="430" t="s">
        <v>2626</v>
      </c>
    </row>
    <row r="443" spans="1:35" x14ac:dyDescent="0.25">
      <c r="A443" s="76">
        <f>IF('Basic Calculator'!$AE$17&lt;&gt;"",IF(VLOOKUP('Basic Calculator'!$AE$17,'Basic Calculator'!$AG$18:$AI$75,3,FALSE)=D443,1,0),0)</f>
        <v>0</v>
      </c>
      <c r="B443" s="405">
        <f>IF('Basic Calculator'!$AE$18&lt;&gt;"",IF('Basic Calculator'!$AE$18=E443,1,0),0)</f>
        <v>0</v>
      </c>
      <c r="C443" s="81">
        <f t="shared" si="6"/>
        <v>0</v>
      </c>
      <c r="D443" s="425" t="s">
        <v>1583</v>
      </c>
      <c r="E443" s="425">
        <v>6</v>
      </c>
      <c r="F443" s="309">
        <v>59358</v>
      </c>
      <c r="G443" s="78" t="s">
        <v>1446</v>
      </c>
      <c r="H443" s="307" t="s">
        <v>2320</v>
      </c>
      <c r="I443" s="414">
        <v>61054</v>
      </c>
      <c r="J443" s="77" t="s">
        <v>1494</v>
      </c>
      <c r="K443" s="430" t="s">
        <v>1653</v>
      </c>
      <c r="L443" s="414">
        <v>62750</v>
      </c>
      <c r="M443" s="77" t="s">
        <v>2208</v>
      </c>
      <c r="N443" s="311" t="s">
        <v>3099</v>
      </c>
      <c r="O443" s="414">
        <v>64446</v>
      </c>
      <c r="P443" s="77" t="s">
        <v>1388</v>
      </c>
      <c r="Q443" s="430" t="s">
        <v>2044</v>
      </c>
      <c r="R443" s="414">
        <v>66142</v>
      </c>
      <c r="S443" s="77" t="s">
        <v>2356</v>
      </c>
      <c r="T443" s="311" t="s">
        <v>2914</v>
      </c>
      <c r="U443" s="414">
        <v>67838</v>
      </c>
      <c r="V443" s="77" t="s">
        <v>1476</v>
      </c>
      <c r="W443" s="430" t="s">
        <v>3356</v>
      </c>
      <c r="X443" s="414">
        <v>69534</v>
      </c>
      <c r="Y443" s="77" t="s">
        <v>1140</v>
      </c>
      <c r="Z443" s="311" t="s">
        <v>3046</v>
      </c>
      <c r="AA443" s="414">
        <v>71231</v>
      </c>
      <c r="AB443" s="77" t="s">
        <v>1120</v>
      </c>
      <c r="AC443" s="430" t="s">
        <v>3921</v>
      </c>
      <c r="AD443" s="414">
        <v>72927</v>
      </c>
      <c r="AE443" s="77" t="s">
        <v>1114</v>
      </c>
      <c r="AF443" s="430" t="s">
        <v>4921</v>
      </c>
      <c r="AG443" s="414">
        <v>74623</v>
      </c>
      <c r="AH443" s="77" t="s">
        <v>1777</v>
      </c>
      <c r="AI443" s="430" t="s">
        <v>3902</v>
      </c>
    </row>
    <row r="444" spans="1:35" x14ac:dyDescent="0.25">
      <c r="A444" s="76">
        <f>IF('Basic Calculator'!$AE$17&lt;&gt;"",IF(VLOOKUP('Basic Calculator'!$AE$17,'Basic Calculator'!$AG$18:$AI$75,3,FALSE)=D444,1,0),0)</f>
        <v>0</v>
      </c>
      <c r="B444" s="405">
        <f>IF('Basic Calculator'!$AE$18&lt;&gt;"",IF('Basic Calculator'!$AE$18=E444,1,0),0)</f>
        <v>0</v>
      </c>
      <c r="C444" s="81">
        <f t="shared" si="6"/>
        <v>0</v>
      </c>
      <c r="D444" s="425" t="s">
        <v>1583</v>
      </c>
      <c r="E444" s="425">
        <v>7</v>
      </c>
      <c r="F444" s="309">
        <v>64076</v>
      </c>
      <c r="G444" s="78" t="s">
        <v>4007</v>
      </c>
      <c r="H444" s="307" t="s">
        <v>2835</v>
      </c>
      <c r="I444" s="414">
        <v>65960</v>
      </c>
      <c r="J444" s="77" t="s">
        <v>3848</v>
      </c>
      <c r="K444" s="430" t="s">
        <v>4268</v>
      </c>
      <c r="L444" s="414">
        <v>67845</v>
      </c>
      <c r="M444" s="77" t="s">
        <v>1476</v>
      </c>
      <c r="N444" s="311" t="s">
        <v>3356</v>
      </c>
      <c r="O444" s="414">
        <v>69730</v>
      </c>
      <c r="P444" s="77" t="s">
        <v>844</v>
      </c>
      <c r="Q444" s="430" t="s">
        <v>3140</v>
      </c>
      <c r="R444" s="414">
        <v>71614</v>
      </c>
      <c r="S444" s="77" t="s">
        <v>2361</v>
      </c>
      <c r="T444" s="311" t="s">
        <v>3320</v>
      </c>
      <c r="U444" s="414">
        <v>73499</v>
      </c>
      <c r="V444" s="77" t="s">
        <v>714</v>
      </c>
      <c r="W444" s="430" t="s">
        <v>4922</v>
      </c>
      <c r="X444" s="414">
        <v>75384</v>
      </c>
      <c r="Y444" s="77" t="s">
        <v>481</v>
      </c>
      <c r="Z444" s="311" t="s">
        <v>4026</v>
      </c>
      <c r="AA444" s="414">
        <v>77269</v>
      </c>
      <c r="AB444" s="77" t="s">
        <v>1011</v>
      </c>
      <c r="AC444" s="430" t="s">
        <v>3310</v>
      </c>
      <c r="AD444" s="414">
        <v>79153</v>
      </c>
      <c r="AE444" s="77" t="s">
        <v>3420</v>
      </c>
      <c r="AF444" s="430" t="s">
        <v>3783</v>
      </c>
      <c r="AG444" s="414">
        <v>81038</v>
      </c>
      <c r="AH444" s="77" t="s">
        <v>3283</v>
      </c>
      <c r="AI444" s="430" t="s">
        <v>3783</v>
      </c>
    </row>
    <row r="445" spans="1:35" x14ac:dyDescent="0.25">
      <c r="A445" s="76">
        <f>IF('Basic Calculator'!$AE$17&lt;&gt;"",IF(VLOOKUP('Basic Calculator'!$AE$17,'Basic Calculator'!$AG$18:$AI$75,3,FALSE)=D445,1,0),0)</f>
        <v>0</v>
      </c>
      <c r="B445" s="405">
        <f>IF('Basic Calculator'!$AE$18&lt;&gt;"",IF('Basic Calculator'!$AE$18=E445,1,0),0)</f>
        <v>0</v>
      </c>
      <c r="C445" s="81">
        <f t="shared" si="6"/>
        <v>0</v>
      </c>
      <c r="D445" s="425" t="s">
        <v>1583</v>
      </c>
      <c r="E445" s="425">
        <v>8</v>
      </c>
      <c r="F445" s="309">
        <v>66785</v>
      </c>
      <c r="G445" s="78" t="s">
        <v>1324</v>
      </c>
      <c r="H445" s="307" t="s">
        <v>2694</v>
      </c>
      <c r="I445" s="414">
        <v>68872</v>
      </c>
      <c r="J445" s="77" t="s">
        <v>4273</v>
      </c>
      <c r="K445" s="430" t="s">
        <v>4269</v>
      </c>
      <c r="L445" s="414">
        <v>70958</v>
      </c>
      <c r="M445" s="77" t="s">
        <v>2380</v>
      </c>
      <c r="N445" s="311" t="s">
        <v>3856</v>
      </c>
      <c r="O445" s="414">
        <v>73045</v>
      </c>
      <c r="P445" s="77" t="s">
        <v>1015</v>
      </c>
      <c r="Q445" s="430" t="s">
        <v>2830</v>
      </c>
      <c r="R445" s="414">
        <v>75132</v>
      </c>
      <c r="S445" s="77" t="s">
        <v>396</v>
      </c>
      <c r="T445" s="311" t="s">
        <v>2773</v>
      </c>
      <c r="U445" s="414">
        <v>77219</v>
      </c>
      <c r="V445" s="77" t="s">
        <v>3803</v>
      </c>
      <c r="W445" s="430" t="s">
        <v>4923</v>
      </c>
      <c r="X445" s="414">
        <v>79306</v>
      </c>
      <c r="Y445" s="77" t="s">
        <v>1434</v>
      </c>
      <c r="Z445" s="311" t="s">
        <v>3783</v>
      </c>
      <c r="AA445" s="414">
        <v>81392</v>
      </c>
      <c r="AB445" s="77" t="s">
        <v>1740</v>
      </c>
      <c r="AC445" s="430" t="s">
        <v>3783</v>
      </c>
      <c r="AD445" s="414">
        <v>83479</v>
      </c>
      <c r="AE445" s="77" t="s">
        <v>3109</v>
      </c>
      <c r="AF445" s="430" t="s">
        <v>3783</v>
      </c>
      <c r="AG445" s="414">
        <v>85566</v>
      </c>
      <c r="AH445" s="77" t="s">
        <v>1846</v>
      </c>
      <c r="AI445" s="430" t="s">
        <v>3783</v>
      </c>
    </row>
    <row r="446" spans="1:35" x14ac:dyDescent="0.25">
      <c r="A446" s="76">
        <f>IF('Basic Calculator'!$AE$17&lt;&gt;"",IF(VLOOKUP('Basic Calculator'!$AE$17,'Basic Calculator'!$AG$18:$AI$75,3,FALSE)=D446,1,0),0)</f>
        <v>0</v>
      </c>
      <c r="B446" s="405">
        <f>IF('Basic Calculator'!$AE$18&lt;&gt;"",IF('Basic Calculator'!$AE$18=E446,1,0),0)</f>
        <v>0</v>
      </c>
      <c r="C446" s="81">
        <f t="shared" si="6"/>
        <v>0</v>
      </c>
      <c r="D446" s="425" t="s">
        <v>1583</v>
      </c>
      <c r="E446" s="425">
        <v>9</v>
      </c>
      <c r="F446" s="309">
        <v>71460</v>
      </c>
      <c r="G446" s="78" t="s">
        <v>283</v>
      </c>
      <c r="H446" s="307" t="s">
        <v>3686</v>
      </c>
      <c r="I446" s="414">
        <v>73765</v>
      </c>
      <c r="J446" s="77" t="s">
        <v>799</v>
      </c>
      <c r="K446" s="430" t="s">
        <v>4924</v>
      </c>
      <c r="L446" s="414">
        <v>76070</v>
      </c>
      <c r="M446" s="77" t="s">
        <v>473</v>
      </c>
      <c r="N446" s="311" t="s">
        <v>4031</v>
      </c>
      <c r="O446" s="414">
        <v>78375</v>
      </c>
      <c r="P446" s="77" t="s">
        <v>2200</v>
      </c>
      <c r="Q446" s="430" t="s">
        <v>4908</v>
      </c>
      <c r="R446" s="414">
        <v>80680</v>
      </c>
      <c r="S446" s="77" t="s">
        <v>1348</v>
      </c>
      <c r="T446" s="311" t="s">
        <v>3783</v>
      </c>
      <c r="U446" s="414">
        <v>82985</v>
      </c>
      <c r="V446" s="77" t="s">
        <v>3268</v>
      </c>
      <c r="W446" s="430" t="s">
        <v>3783</v>
      </c>
      <c r="X446" s="414">
        <v>85290</v>
      </c>
      <c r="Y446" s="77" t="s">
        <v>4925</v>
      </c>
      <c r="Z446" s="311" t="s">
        <v>3783</v>
      </c>
      <c r="AA446" s="414">
        <v>87595</v>
      </c>
      <c r="AB446" s="77" t="s">
        <v>510</v>
      </c>
      <c r="AC446" s="430" t="s">
        <v>3783</v>
      </c>
      <c r="AD446" s="414">
        <v>89900</v>
      </c>
      <c r="AE446" s="77" t="s">
        <v>1939</v>
      </c>
      <c r="AF446" s="430" t="s">
        <v>3783</v>
      </c>
      <c r="AG446" s="414">
        <v>92205</v>
      </c>
      <c r="AH446" s="77" t="s">
        <v>2429</v>
      </c>
      <c r="AI446" s="430" t="s">
        <v>3783</v>
      </c>
    </row>
    <row r="447" spans="1:35" x14ac:dyDescent="0.25">
      <c r="A447" s="76">
        <f>IF('Basic Calculator'!$AE$17&lt;&gt;"",IF(VLOOKUP('Basic Calculator'!$AE$17,'Basic Calculator'!$AG$18:$AI$75,3,FALSE)=D447,1,0),0)</f>
        <v>0</v>
      </c>
      <c r="B447" s="405">
        <f>IF('Basic Calculator'!$AE$18&lt;&gt;"",IF('Basic Calculator'!$AE$18=E447,1,0),0)</f>
        <v>0</v>
      </c>
      <c r="C447" s="81">
        <f t="shared" si="6"/>
        <v>0</v>
      </c>
      <c r="D447" s="425" t="s">
        <v>1583</v>
      </c>
      <c r="E447" s="425">
        <v>10</v>
      </c>
      <c r="F447" s="309">
        <v>78693</v>
      </c>
      <c r="G447" s="78" t="s">
        <v>289</v>
      </c>
      <c r="H447" s="307" t="s">
        <v>3783</v>
      </c>
      <c r="I447" s="414">
        <v>81231</v>
      </c>
      <c r="J447" s="77" t="s">
        <v>3035</v>
      </c>
      <c r="K447" s="430" t="s">
        <v>3783</v>
      </c>
      <c r="L447" s="414">
        <v>83769</v>
      </c>
      <c r="M447" s="77" t="s">
        <v>2757</v>
      </c>
      <c r="N447" s="311" t="s">
        <v>3783</v>
      </c>
      <c r="O447" s="414">
        <v>86307</v>
      </c>
      <c r="P447" s="77" t="s">
        <v>3720</v>
      </c>
      <c r="Q447" s="430" t="s">
        <v>3783</v>
      </c>
      <c r="R447" s="414">
        <v>88845</v>
      </c>
      <c r="S447" s="77" t="s">
        <v>2055</v>
      </c>
      <c r="T447" s="311" t="s">
        <v>3783</v>
      </c>
      <c r="U447" s="414">
        <v>91383</v>
      </c>
      <c r="V447" s="77" t="s">
        <v>2056</v>
      </c>
      <c r="W447" s="430" t="s">
        <v>3783</v>
      </c>
      <c r="X447" s="414">
        <v>93921</v>
      </c>
      <c r="Y447" s="77" t="s">
        <v>1852</v>
      </c>
      <c r="Z447" s="311" t="s">
        <v>3783</v>
      </c>
      <c r="AA447" s="414">
        <v>96460</v>
      </c>
      <c r="AB447" s="77" t="s">
        <v>2953</v>
      </c>
      <c r="AC447" s="430" t="s">
        <v>3783</v>
      </c>
      <c r="AD447" s="414">
        <v>98998</v>
      </c>
      <c r="AE447" s="77" t="s">
        <v>3600</v>
      </c>
      <c r="AF447" s="430" t="s">
        <v>3783</v>
      </c>
      <c r="AG447" s="414">
        <v>101536</v>
      </c>
      <c r="AH447" s="77" t="s">
        <v>3777</v>
      </c>
      <c r="AI447" s="430" t="s">
        <v>3783</v>
      </c>
    </row>
    <row r="448" spans="1:35" x14ac:dyDescent="0.25">
      <c r="A448" s="76">
        <f>IF('Basic Calculator'!$AE$17&lt;&gt;"",IF(VLOOKUP('Basic Calculator'!$AE$17,'Basic Calculator'!$AG$18:$AI$75,3,FALSE)=D448,1,0),0)</f>
        <v>0</v>
      </c>
      <c r="B448" s="405">
        <f>IF('Basic Calculator'!$AE$18&lt;&gt;"",IF('Basic Calculator'!$AE$18=E448,1,0),0)</f>
        <v>0</v>
      </c>
      <c r="C448" s="81">
        <f t="shared" si="6"/>
        <v>0</v>
      </c>
      <c r="D448" s="425" t="s">
        <v>1583</v>
      </c>
      <c r="E448" s="425">
        <v>11</v>
      </c>
      <c r="F448" s="309">
        <v>83671</v>
      </c>
      <c r="G448" s="78" t="s">
        <v>4926</v>
      </c>
      <c r="H448" s="307" t="s">
        <v>3783</v>
      </c>
      <c r="I448" s="414">
        <v>86459</v>
      </c>
      <c r="J448" s="77" t="s">
        <v>966</v>
      </c>
      <c r="K448" s="430" t="s">
        <v>3783</v>
      </c>
      <c r="L448" s="414">
        <v>89248</v>
      </c>
      <c r="M448" s="77" t="s">
        <v>3889</v>
      </c>
      <c r="N448" s="311" t="s">
        <v>3783</v>
      </c>
      <c r="O448" s="414">
        <v>92037</v>
      </c>
      <c r="P448" s="77" t="s">
        <v>2691</v>
      </c>
      <c r="Q448" s="430" t="s">
        <v>3783</v>
      </c>
      <c r="R448" s="414">
        <v>94825</v>
      </c>
      <c r="S448" s="77" t="s">
        <v>4445</v>
      </c>
      <c r="T448" s="311" t="s">
        <v>3783</v>
      </c>
      <c r="U448" s="414">
        <v>97614</v>
      </c>
      <c r="V448" s="77" t="s">
        <v>2575</v>
      </c>
      <c r="W448" s="430" t="s">
        <v>3783</v>
      </c>
      <c r="X448" s="414">
        <v>100403</v>
      </c>
      <c r="Y448" s="77" t="s">
        <v>3159</v>
      </c>
      <c r="Z448" s="311" t="s">
        <v>3783</v>
      </c>
      <c r="AA448" s="414">
        <v>103191</v>
      </c>
      <c r="AB448" s="77" t="s">
        <v>3396</v>
      </c>
      <c r="AC448" s="430" t="s">
        <v>3783</v>
      </c>
      <c r="AD448" s="414">
        <v>105980</v>
      </c>
      <c r="AE448" s="77" t="s">
        <v>3703</v>
      </c>
      <c r="AF448" s="430" t="s">
        <v>3783</v>
      </c>
      <c r="AG448" s="414">
        <v>108769</v>
      </c>
      <c r="AH448" s="77" t="s">
        <v>4927</v>
      </c>
      <c r="AI448" s="430" t="s">
        <v>3783</v>
      </c>
    </row>
    <row r="449" spans="1:35" x14ac:dyDescent="0.25">
      <c r="A449" s="76">
        <f>IF('Basic Calculator'!$AE$17&lt;&gt;"",IF(VLOOKUP('Basic Calculator'!$AE$17,'Basic Calculator'!$AG$18:$AI$75,3,FALSE)=D449,1,0),0)</f>
        <v>0</v>
      </c>
      <c r="B449" s="405">
        <f>IF('Basic Calculator'!$AE$18&lt;&gt;"",IF('Basic Calculator'!$AE$18=E449,1,0),0)</f>
        <v>0</v>
      </c>
      <c r="C449" s="81">
        <f t="shared" si="6"/>
        <v>0</v>
      </c>
      <c r="D449" s="425" t="s">
        <v>1583</v>
      </c>
      <c r="E449" s="425">
        <v>12</v>
      </c>
      <c r="F449" s="309">
        <v>100287</v>
      </c>
      <c r="G449" s="78" t="s">
        <v>2991</v>
      </c>
      <c r="H449" s="307" t="s">
        <v>3783</v>
      </c>
      <c r="I449" s="414">
        <v>103629</v>
      </c>
      <c r="J449" s="77" t="s">
        <v>3690</v>
      </c>
      <c r="K449" s="430" t="s">
        <v>3783</v>
      </c>
      <c r="L449" s="414">
        <v>106972</v>
      </c>
      <c r="M449" s="77" t="s">
        <v>3038</v>
      </c>
      <c r="N449" s="311" t="s">
        <v>3783</v>
      </c>
      <c r="O449" s="414">
        <v>110314</v>
      </c>
      <c r="P449" s="77" t="s">
        <v>3323</v>
      </c>
      <c r="Q449" s="430" t="s">
        <v>3783</v>
      </c>
      <c r="R449" s="414">
        <v>113657</v>
      </c>
      <c r="S449" s="77" t="s">
        <v>4928</v>
      </c>
      <c r="T449" s="311" t="s">
        <v>3783</v>
      </c>
      <c r="U449" s="414">
        <v>116999</v>
      </c>
      <c r="V449" s="77" t="s">
        <v>3126</v>
      </c>
      <c r="W449" s="430" t="s">
        <v>3783</v>
      </c>
      <c r="X449" s="414">
        <v>120341</v>
      </c>
      <c r="Y449" s="77" t="s">
        <v>4929</v>
      </c>
      <c r="Z449" s="311" t="s">
        <v>4929</v>
      </c>
      <c r="AA449" s="414">
        <v>123684</v>
      </c>
      <c r="AB449" s="77" t="s">
        <v>4930</v>
      </c>
      <c r="AC449" s="430" t="s">
        <v>4930</v>
      </c>
      <c r="AD449" s="414">
        <v>127026</v>
      </c>
      <c r="AE449" s="77" t="s">
        <v>2454</v>
      </c>
      <c r="AF449" s="430" t="s">
        <v>2454</v>
      </c>
      <c r="AG449" s="414">
        <v>130369</v>
      </c>
      <c r="AH449" s="77" t="s">
        <v>3654</v>
      </c>
      <c r="AI449" s="430" t="s">
        <v>3654</v>
      </c>
    </row>
    <row r="450" spans="1:35" x14ac:dyDescent="0.25">
      <c r="A450" s="76">
        <f>IF('Basic Calculator'!$AE$17&lt;&gt;"",IF(VLOOKUP('Basic Calculator'!$AE$17,'Basic Calculator'!$AG$18:$AI$75,3,FALSE)=D450,1,0),0)</f>
        <v>0</v>
      </c>
      <c r="B450" s="405">
        <f>IF('Basic Calculator'!$AE$18&lt;&gt;"",IF('Basic Calculator'!$AE$18=E450,1,0),0)</f>
        <v>0</v>
      </c>
      <c r="C450" s="81">
        <f t="shared" si="6"/>
        <v>0</v>
      </c>
      <c r="D450" s="425" t="s">
        <v>1583</v>
      </c>
      <c r="E450" s="425">
        <v>13</v>
      </c>
      <c r="F450" s="309">
        <v>119254</v>
      </c>
      <c r="G450" s="78" t="s">
        <v>4931</v>
      </c>
      <c r="H450" s="307" t="s">
        <v>4931</v>
      </c>
      <c r="I450" s="414">
        <v>123230</v>
      </c>
      <c r="J450" s="77" t="s">
        <v>3857</v>
      </c>
      <c r="K450" s="430" t="s">
        <v>3857</v>
      </c>
      <c r="L450" s="414">
        <v>127205</v>
      </c>
      <c r="M450" s="77" t="s">
        <v>4754</v>
      </c>
      <c r="N450" s="311" t="s">
        <v>4754</v>
      </c>
      <c r="O450" s="414">
        <v>131181</v>
      </c>
      <c r="P450" s="77" t="s">
        <v>3451</v>
      </c>
      <c r="Q450" s="430" t="s">
        <v>3451</v>
      </c>
      <c r="R450" s="414">
        <v>135156</v>
      </c>
      <c r="S450" s="77" t="s">
        <v>3786</v>
      </c>
      <c r="T450" s="311" t="s">
        <v>3786</v>
      </c>
      <c r="U450" s="414">
        <v>139132</v>
      </c>
      <c r="V450" s="77" t="s">
        <v>4043</v>
      </c>
      <c r="W450" s="430" t="s">
        <v>4043</v>
      </c>
      <c r="X450" s="414">
        <v>143108</v>
      </c>
      <c r="Y450" s="77" t="s">
        <v>3924</v>
      </c>
      <c r="Z450" s="311" t="s">
        <v>3924</v>
      </c>
      <c r="AA450" s="414">
        <v>147083</v>
      </c>
      <c r="AB450" s="77" t="s">
        <v>4932</v>
      </c>
      <c r="AC450" s="430" t="s">
        <v>4932</v>
      </c>
      <c r="AD450" s="414">
        <v>151059</v>
      </c>
      <c r="AE450" s="77" t="s">
        <v>4933</v>
      </c>
      <c r="AF450" s="430" t="s">
        <v>4933</v>
      </c>
      <c r="AG450" s="414">
        <v>155034</v>
      </c>
      <c r="AH450" s="77" t="s">
        <v>4934</v>
      </c>
      <c r="AI450" s="430" t="s">
        <v>4934</v>
      </c>
    </row>
    <row r="451" spans="1:35" x14ac:dyDescent="0.25">
      <c r="A451" s="76">
        <f>IF('Basic Calculator'!$AE$17&lt;&gt;"",IF(VLOOKUP('Basic Calculator'!$AE$17,'Basic Calculator'!$AG$18:$AI$75,3,FALSE)=D451,1,0),0)</f>
        <v>0</v>
      </c>
      <c r="B451" s="405">
        <f>IF('Basic Calculator'!$AE$18&lt;&gt;"",IF('Basic Calculator'!$AE$18=E451,1,0),0)</f>
        <v>0</v>
      </c>
      <c r="C451" s="81">
        <f t="shared" si="6"/>
        <v>0</v>
      </c>
      <c r="D451" s="425" t="s">
        <v>1583</v>
      </c>
      <c r="E451" s="425">
        <v>14</v>
      </c>
      <c r="F451" s="309">
        <v>140923</v>
      </c>
      <c r="G451" s="78" t="s">
        <v>4935</v>
      </c>
      <c r="H451" s="307" t="s">
        <v>4935</v>
      </c>
      <c r="I451" s="414">
        <v>145620</v>
      </c>
      <c r="J451" s="77" t="s">
        <v>3314</v>
      </c>
      <c r="K451" s="430" t="s">
        <v>3314</v>
      </c>
      <c r="L451" s="414">
        <v>150318</v>
      </c>
      <c r="M451" s="77" t="s">
        <v>4936</v>
      </c>
      <c r="N451" s="311" t="s">
        <v>4936</v>
      </c>
      <c r="O451" s="414">
        <v>155016</v>
      </c>
      <c r="P451" s="77" t="s">
        <v>4937</v>
      </c>
      <c r="Q451" s="430" t="s">
        <v>4937</v>
      </c>
      <c r="R451" s="414">
        <v>159713</v>
      </c>
      <c r="S451" s="77" t="s">
        <v>3031</v>
      </c>
      <c r="T451" s="311" t="s">
        <v>3031</v>
      </c>
      <c r="U451" s="414">
        <v>164411</v>
      </c>
      <c r="V451" s="77" t="s">
        <v>4295</v>
      </c>
      <c r="W451" s="430" t="s">
        <v>4295</v>
      </c>
      <c r="X451" s="414">
        <v>169109</v>
      </c>
      <c r="Y451" s="77" t="s">
        <v>4938</v>
      </c>
      <c r="Z451" s="311" t="s">
        <v>4938</v>
      </c>
      <c r="AA451" s="414">
        <v>173806</v>
      </c>
      <c r="AB451" s="77" t="s">
        <v>4939</v>
      </c>
      <c r="AC451" s="430" t="s">
        <v>4939</v>
      </c>
      <c r="AD451" s="414">
        <v>178504</v>
      </c>
      <c r="AE451" s="77" t="s">
        <v>4940</v>
      </c>
      <c r="AF451" s="430" t="s">
        <v>4940</v>
      </c>
      <c r="AG451" s="414">
        <v>183202</v>
      </c>
      <c r="AH451" s="77" t="s">
        <v>4941</v>
      </c>
      <c r="AI451" s="430" t="s">
        <v>4941</v>
      </c>
    </row>
    <row r="452" spans="1:35" ht="15.75" thickBot="1" x14ac:dyDescent="0.3">
      <c r="A452" s="419">
        <f>IF('Basic Calculator'!$AE$17&lt;&gt;"",IF(VLOOKUP('Basic Calculator'!$AE$17,'Basic Calculator'!$AG$18:$AI$75,3,FALSE)=D452,1,0),0)</f>
        <v>0</v>
      </c>
      <c r="B452" s="420">
        <f>IF('Basic Calculator'!$AE$18&lt;&gt;"",IF('Basic Calculator'!$AE$18=E452,1,0),0)</f>
        <v>0</v>
      </c>
      <c r="C452" s="422">
        <f t="shared" ref="C452:C515" si="7">IF(AND(A452=1,B452=1),1,0)</f>
        <v>0</v>
      </c>
      <c r="D452" s="426" t="s">
        <v>1583</v>
      </c>
      <c r="E452" s="426">
        <v>15</v>
      </c>
      <c r="F452" s="423">
        <v>165761</v>
      </c>
      <c r="G452" s="416" t="s">
        <v>4942</v>
      </c>
      <c r="H452" s="428" t="s">
        <v>4942</v>
      </c>
      <c r="I452" s="415">
        <v>171286</v>
      </c>
      <c r="J452" s="431" t="s">
        <v>3861</v>
      </c>
      <c r="K452" s="432" t="s">
        <v>3861</v>
      </c>
      <c r="L452" s="415">
        <v>176811</v>
      </c>
      <c r="M452" s="431" t="s">
        <v>4943</v>
      </c>
      <c r="N452" s="433" t="s">
        <v>4943</v>
      </c>
      <c r="O452" s="415">
        <v>182335</v>
      </c>
      <c r="P452" s="431" t="s">
        <v>4944</v>
      </c>
      <c r="Q452" s="432" t="s">
        <v>4944</v>
      </c>
      <c r="R452" s="415">
        <v>187860</v>
      </c>
      <c r="S452" s="431" t="s">
        <v>4945</v>
      </c>
      <c r="T452" s="433" t="s">
        <v>4945</v>
      </c>
      <c r="U452" s="415">
        <v>191900</v>
      </c>
      <c r="V452" s="431" t="s">
        <v>4104</v>
      </c>
      <c r="W452" s="432" t="s">
        <v>4104</v>
      </c>
      <c r="X452" s="415">
        <v>191900</v>
      </c>
      <c r="Y452" s="431" t="s">
        <v>4104</v>
      </c>
      <c r="Z452" s="433" t="s">
        <v>4104</v>
      </c>
      <c r="AA452" s="415">
        <v>191900</v>
      </c>
      <c r="AB452" s="431" t="s">
        <v>4104</v>
      </c>
      <c r="AC452" s="432" t="s">
        <v>4104</v>
      </c>
      <c r="AD452" s="415">
        <v>191900</v>
      </c>
      <c r="AE452" s="431" t="s">
        <v>4104</v>
      </c>
      <c r="AF452" s="432" t="s">
        <v>4104</v>
      </c>
      <c r="AG452" s="415">
        <v>191900</v>
      </c>
      <c r="AH452" s="431" t="s">
        <v>4104</v>
      </c>
      <c r="AI452" s="432" t="s">
        <v>4104</v>
      </c>
    </row>
    <row r="453" spans="1:35" x14ac:dyDescent="0.25">
      <c r="A453" s="82">
        <f>IF('Basic Calculator'!$AE$17&lt;&gt;"",IF(VLOOKUP('Basic Calculator'!$AE$17,'Basic Calculator'!$AG$18:$AI$75,3,FALSE)=D453,1,0),0)</f>
        <v>0</v>
      </c>
      <c r="B453" s="407">
        <f>IF('Basic Calculator'!$AE$18&lt;&gt;"",IF('Basic Calculator'!$AE$18=E453,1,0),0)</f>
        <v>0</v>
      </c>
      <c r="C453" s="83">
        <f t="shared" si="7"/>
        <v>0</v>
      </c>
      <c r="D453" s="434" t="s">
        <v>1605</v>
      </c>
      <c r="E453" s="434">
        <v>1</v>
      </c>
      <c r="F453" s="308">
        <v>25919</v>
      </c>
      <c r="G453" s="84" t="s">
        <v>2170</v>
      </c>
      <c r="H453" s="400" t="s">
        <v>605</v>
      </c>
      <c r="I453" s="413">
        <v>26789</v>
      </c>
      <c r="J453" s="85" t="s">
        <v>4261</v>
      </c>
      <c r="K453" s="429" t="s">
        <v>4262</v>
      </c>
      <c r="L453" s="413">
        <v>27650</v>
      </c>
      <c r="M453" s="85" t="s">
        <v>1755</v>
      </c>
      <c r="N453" s="310" t="s">
        <v>746</v>
      </c>
      <c r="O453" s="413">
        <v>28509</v>
      </c>
      <c r="P453" s="85" t="s">
        <v>1452</v>
      </c>
      <c r="Q453" s="429" t="s">
        <v>1453</v>
      </c>
      <c r="R453" s="413">
        <v>29369</v>
      </c>
      <c r="S453" s="85" t="s">
        <v>3466</v>
      </c>
      <c r="T453" s="310" t="s">
        <v>1951</v>
      </c>
      <c r="U453" s="413">
        <v>29872</v>
      </c>
      <c r="V453" s="85" t="s">
        <v>4946</v>
      </c>
      <c r="W453" s="429" t="s">
        <v>221</v>
      </c>
      <c r="X453" s="413">
        <v>30726</v>
      </c>
      <c r="Y453" s="85" t="s">
        <v>1257</v>
      </c>
      <c r="Z453" s="310" t="s">
        <v>849</v>
      </c>
      <c r="AA453" s="413">
        <v>31585</v>
      </c>
      <c r="AB453" s="85" t="s">
        <v>2087</v>
      </c>
      <c r="AC453" s="429" t="s">
        <v>1672</v>
      </c>
      <c r="AD453" s="413">
        <v>31619</v>
      </c>
      <c r="AE453" s="85" t="s">
        <v>3789</v>
      </c>
      <c r="AF453" s="429" t="s">
        <v>564</v>
      </c>
      <c r="AG453" s="413">
        <v>32422</v>
      </c>
      <c r="AH453" s="85" t="s">
        <v>3750</v>
      </c>
      <c r="AI453" s="429" t="s">
        <v>676</v>
      </c>
    </row>
    <row r="454" spans="1:35" x14ac:dyDescent="0.25">
      <c r="A454" s="76">
        <f>IF('Basic Calculator'!$AE$17&lt;&gt;"",IF(VLOOKUP('Basic Calculator'!$AE$17,'Basic Calculator'!$AG$18:$AI$75,3,FALSE)=D454,1,0),0)</f>
        <v>0</v>
      </c>
      <c r="B454" s="405">
        <f>IF('Basic Calculator'!$AE$18&lt;&gt;"",IF('Basic Calculator'!$AE$18=E454,1,0),0)</f>
        <v>0</v>
      </c>
      <c r="C454" s="81">
        <f t="shared" si="7"/>
        <v>0</v>
      </c>
      <c r="D454" s="425" t="s">
        <v>1605</v>
      </c>
      <c r="E454" s="425">
        <v>2</v>
      </c>
      <c r="F454" s="309">
        <v>29145</v>
      </c>
      <c r="G454" s="78" t="s">
        <v>183</v>
      </c>
      <c r="H454" s="307" t="s">
        <v>184</v>
      </c>
      <c r="I454" s="414">
        <v>29838</v>
      </c>
      <c r="J454" s="77" t="s">
        <v>3175</v>
      </c>
      <c r="K454" s="430" t="s">
        <v>1698</v>
      </c>
      <c r="L454" s="414">
        <v>30803</v>
      </c>
      <c r="M454" s="77" t="s">
        <v>2404</v>
      </c>
      <c r="N454" s="311" t="s">
        <v>1468</v>
      </c>
      <c r="O454" s="414">
        <v>31619</v>
      </c>
      <c r="P454" s="77" t="s">
        <v>3789</v>
      </c>
      <c r="Q454" s="430" t="s">
        <v>564</v>
      </c>
      <c r="R454" s="414">
        <v>31976</v>
      </c>
      <c r="S454" s="77" t="s">
        <v>1689</v>
      </c>
      <c r="T454" s="311" t="s">
        <v>1087</v>
      </c>
      <c r="U454" s="414">
        <v>32917</v>
      </c>
      <c r="V454" s="77" t="s">
        <v>513</v>
      </c>
      <c r="W454" s="430" t="s">
        <v>470</v>
      </c>
      <c r="X454" s="414">
        <v>33858</v>
      </c>
      <c r="Y454" s="77" t="s">
        <v>4658</v>
      </c>
      <c r="Z454" s="311" t="s">
        <v>355</v>
      </c>
      <c r="AA454" s="414">
        <v>34799</v>
      </c>
      <c r="AB454" s="77" t="s">
        <v>2623</v>
      </c>
      <c r="AC454" s="430" t="s">
        <v>1506</v>
      </c>
      <c r="AD454" s="414">
        <v>35740</v>
      </c>
      <c r="AE454" s="77" t="s">
        <v>4266</v>
      </c>
      <c r="AF454" s="430" t="s">
        <v>827</v>
      </c>
      <c r="AG454" s="414">
        <v>36680</v>
      </c>
      <c r="AH454" s="77" t="s">
        <v>828</v>
      </c>
      <c r="AI454" s="430" t="s">
        <v>829</v>
      </c>
    </row>
    <row r="455" spans="1:35" x14ac:dyDescent="0.25">
      <c r="A455" s="76">
        <f>IF('Basic Calculator'!$AE$17&lt;&gt;"",IF(VLOOKUP('Basic Calculator'!$AE$17,'Basic Calculator'!$AG$18:$AI$75,3,FALSE)=D455,1,0),0)</f>
        <v>0</v>
      </c>
      <c r="B455" s="405">
        <f>IF('Basic Calculator'!$AE$18&lt;&gt;"",IF('Basic Calculator'!$AE$18=E455,1,0),0)</f>
        <v>0</v>
      </c>
      <c r="C455" s="81">
        <f t="shared" si="7"/>
        <v>0</v>
      </c>
      <c r="D455" s="425" t="s">
        <v>1605</v>
      </c>
      <c r="E455" s="425">
        <v>3</v>
      </c>
      <c r="F455" s="309">
        <v>38160</v>
      </c>
      <c r="G455" s="78" t="s">
        <v>2018</v>
      </c>
      <c r="H455" s="307" t="s">
        <v>1675</v>
      </c>
      <c r="I455" s="414">
        <v>39220</v>
      </c>
      <c r="J455" s="77" t="s">
        <v>2019</v>
      </c>
      <c r="K455" s="430" t="s">
        <v>378</v>
      </c>
      <c r="L455" s="414">
        <v>40279</v>
      </c>
      <c r="M455" s="77" t="s">
        <v>4267</v>
      </c>
      <c r="N455" s="311" t="s">
        <v>533</v>
      </c>
      <c r="O455" s="414">
        <v>41339</v>
      </c>
      <c r="P455" s="77" t="s">
        <v>3190</v>
      </c>
      <c r="Q455" s="430" t="s">
        <v>493</v>
      </c>
      <c r="R455" s="414">
        <v>42399</v>
      </c>
      <c r="S455" s="77" t="s">
        <v>2831</v>
      </c>
      <c r="T455" s="311" t="s">
        <v>2832</v>
      </c>
      <c r="U455" s="414">
        <v>43459</v>
      </c>
      <c r="V455" s="77" t="s">
        <v>304</v>
      </c>
      <c r="W455" s="430" t="s">
        <v>505</v>
      </c>
      <c r="X455" s="414">
        <v>44519</v>
      </c>
      <c r="Y455" s="77" t="s">
        <v>729</v>
      </c>
      <c r="Z455" s="311" t="s">
        <v>1324</v>
      </c>
      <c r="AA455" s="414">
        <v>45579</v>
      </c>
      <c r="AB455" s="77" t="s">
        <v>764</v>
      </c>
      <c r="AC455" s="430" t="s">
        <v>765</v>
      </c>
      <c r="AD455" s="414">
        <v>46638</v>
      </c>
      <c r="AE455" s="77" t="s">
        <v>1317</v>
      </c>
      <c r="AF455" s="430" t="s">
        <v>1967</v>
      </c>
      <c r="AG455" s="414">
        <v>47698</v>
      </c>
      <c r="AH455" s="77" t="s">
        <v>608</v>
      </c>
      <c r="AI455" s="430" t="s">
        <v>1781</v>
      </c>
    </row>
    <row r="456" spans="1:35" x14ac:dyDescent="0.25">
      <c r="A456" s="76">
        <f>IF('Basic Calculator'!$AE$17&lt;&gt;"",IF(VLOOKUP('Basic Calculator'!$AE$17,'Basic Calculator'!$AG$18:$AI$75,3,FALSE)=D456,1,0),0)</f>
        <v>0</v>
      </c>
      <c r="B456" s="405">
        <f>IF('Basic Calculator'!$AE$18&lt;&gt;"",IF('Basic Calculator'!$AE$18=E456,1,0),0)</f>
        <v>0</v>
      </c>
      <c r="C456" s="81">
        <f t="shared" si="7"/>
        <v>0</v>
      </c>
      <c r="D456" s="425" t="s">
        <v>1605</v>
      </c>
      <c r="E456" s="425">
        <v>4</v>
      </c>
      <c r="F456" s="309">
        <v>42834</v>
      </c>
      <c r="G456" s="78" t="s">
        <v>1212</v>
      </c>
      <c r="H456" s="307" t="s">
        <v>1213</v>
      </c>
      <c r="I456" s="414">
        <v>44024</v>
      </c>
      <c r="J456" s="77" t="s">
        <v>1327</v>
      </c>
      <c r="K456" s="430" t="s">
        <v>1328</v>
      </c>
      <c r="L456" s="414">
        <v>45213</v>
      </c>
      <c r="M456" s="77" t="s">
        <v>553</v>
      </c>
      <c r="N456" s="311" t="s">
        <v>554</v>
      </c>
      <c r="O456" s="414">
        <v>46403</v>
      </c>
      <c r="P456" s="77" t="s">
        <v>607</v>
      </c>
      <c r="Q456" s="430" t="s">
        <v>621</v>
      </c>
      <c r="R456" s="414">
        <v>47592</v>
      </c>
      <c r="S456" s="77" t="s">
        <v>824</v>
      </c>
      <c r="T456" s="311" t="s">
        <v>1222</v>
      </c>
      <c r="U456" s="414">
        <v>48782</v>
      </c>
      <c r="V456" s="77" t="s">
        <v>3192</v>
      </c>
      <c r="W456" s="430" t="s">
        <v>480</v>
      </c>
      <c r="X456" s="414">
        <v>49971</v>
      </c>
      <c r="Y456" s="77" t="s">
        <v>678</v>
      </c>
      <c r="Z456" s="311" t="s">
        <v>679</v>
      </c>
      <c r="AA456" s="414">
        <v>51161</v>
      </c>
      <c r="AB456" s="77" t="s">
        <v>1870</v>
      </c>
      <c r="AC456" s="430" t="s">
        <v>2167</v>
      </c>
      <c r="AD456" s="414">
        <v>52350</v>
      </c>
      <c r="AE456" s="77" t="s">
        <v>1666</v>
      </c>
      <c r="AF456" s="430" t="s">
        <v>3161</v>
      </c>
      <c r="AG456" s="414">
        <v>53540</v>
      </c>
      <c r="AH456" s="77" t="s">
        <v>654</v>
      </c>
      <c r="AI456" s="430" t="s">
        <v>293</v>
      </c>
    </row>
    <row r="457" spans="1:35" x14ac:dyDescent="0.25">
      <c r="A457" s="76">
        <f>IF('Basic Calculator'!$AE$17&lt;&gt;"",IF(VLOOKUP('Basic Calculator'!$AE$17,'Basic Calculator'!$AG$18:$AI$75,3,FALSE)=D457,1,0),0)</f>
        <v>0</v>
      </c>
      <c r="B457" s="405">
        <f>IF('Basic Calculator'!$AE$18&lt;&gt;"",IF('Basic Calculator'!$AE$18=E457,1,0),0)</f>
        <v>0</v>
      </c>
      <c r="C457" s="81">
        <f t="shared" si="7"/>
        <v>0</v>
      </c>
      <c r="D457" s="425" t="s">
        <v>1605</v>
      </c>
      <c r="E457" s="425">
        <v>5</v>
      </c>
      <c r="F457" s="309">
        <v>49256</v>
      </c>
      <c r="G457" s="78" t="s">
        <v>2353</v>
      </c>
      <c r="H457" s="307" t="s">
        <v>1753</v>
      </c>
      <c r="I457" s="414">
        <v>50587</v>
      </c>
      <c r="J457" s="77" t="s">
        <v>1830</v>
      </c>
      <c r="K457" s="430" t="s">
        <v>975</v>
      </c>
      <c r="L457" s="414">
        <v>51918</v>
      </c>
      <c r="M457" s="77" t="s">
        <v>2066</v>
      </c>
      <c r="N457" s="311" t="s">
        <v>2824</v>
      </c>
      <c r="O457" s="414">
        <v>53249</v>
      </c>
      <c r="P457" s="77" t="s">
        <v>2334</v>
      </c>
      <c r="Q457" s="430" t="s">
        <v>1163</v>
      </c>
      <c r="R457" s="414">
        <v>54580</v>
      </c>
      <c r="S457" s="77" t="s">
        <v>780</v>
      </c>
      <c r="T457" s="311" t="s">
        <v>781</v>
      </c>
      <c r="U457" s="414">
        <v>55911</v>
      </c>
      <c r="V457" s="77" t="s">
        <v>1202</v>
      </c>
      <c r="W457" s="430" t="s">
        <v>2082</v>
      </c>
      <c r="X457" s="414">
        <v>57241</v>
      </c>
      <c r="Y457" s="77" t="s">
        <v>2858</v>
      </c>
      <c r="Z457" s="311" t="s">
        <v>2256</v>
      </c>
      <c r="AA457" s="414">
        <v>58572</v>
      </c>
      <c r="AB457" s="77" t="s">
        <v>1404</v>
      </c>
      <c r="AC457" s="430" t="s">
        <v>4155</v>
      </c>
      <c r="AD457" s="414">
        <v>59903</v>
      </c>
      <c r="AE457" s="77" t="s">
        <v>619</v>
      </c>
      <c r="AF457" s="430" t="s">
        <v>2136</v>
      </c>
      <c r="AG457" s="414">
        <v>61234</v>
      </c>
      <c r="AH457" s="77" t="s">
        <v>503</v>
      </c>
      <c r="AI457" s="430" t="s">
        <v>3594</v>
      </c>
    </row>
    <row r="458" spans="1:35" x14ac:dyDescent="0.25">
      <c r="A458" s="76">
        <f>IF('Basic Calculator'!$AE$17&lt;&gt;"",IF(VLOOKUP('Basic Calculator'!$AE$17,'Basic Calculator'!$AG$18:$AI$75,3,FALSE)=D458,1,0),0)</f>
        <v>0</v>
      </c>
      <c r="B458" s="405">
        <f>IF('Basic Calculator'!$AE$18&lt;&gt;"",IF('Basic Calculator'!$AE$18=E458,1,0),0)</f>
        <v>0</v>
      </c>
      <c r="C458" s="81">
        <f t="shared" si="7"/>
        <v>0</v>
      </c>
      <c r="D458" s="425" t="s">
        <v>1605</v>
      </c>
      <c r="E458" s="425">
        <v>6</v>
      </c>
      <c r="F458" s="309">
        <v>51942</v>
      </c>
      <c r="G458" s="78" t="s">
        <v>1102</v>
      </c>
      <c r="H458" s="307" t="s">
        <v>976</v>
      </c>
      <c r="I458" s="414">
        <v>53427</v>
      </c>
      <c r="J458" s="77" t="s">
        <v>1089</v>
      </c>
      <c r="K458" s="430" t="s">
        <v>807</v>
      </c>
      <c r="L458" s="414">
        <v>54911</v>
      </c>
      <c r="M458" s="77" t="s">
        <v>196</v>
      </c>
      <c r="N458" s="311" t="s">
        <v>2015</v>
      </c>
      <c r="O458" s="414">
        <v>56395</v>
      </c>
      <c r="P458" s="77" t="s">
        <v>318</v>
      </c>
      <c r="Q458" s="430" t="s">
        <v>1681</v>
      </c>
      <c r="R458" s="414">
        <v>57879</v>
      </c>
      <c r="S458" s="77" t="s">
        <v>970</v>
      </c>
      <c r="T458" s="311" t="s">
        <v>957</v>
      </c>
      <c r="U458" s="414">
        <v>59364</v>
      </c>
      <c r="V458" s="77" t="s">
        <v>1446</v>
      </c>
      <c r="W458" s="430" t="s">
        <v>2320</v>
      </c>
      <c r="X458" s="414">
        <v>60848</v>
      </c>
      <c r="Y458" s="77" t="s">
        <v>793</v>
      </c>
      <c r="Z458" s="311" t="s">
        <v>3610</v>
      </c>
      <c r="AA458" s="414">
        <v>62332</v>
      </c>
      <c r="AB458" s="77" t="s">
        <v>1297</v>
      </c>
      <c r="AC458" s="430" t="s">
        <v>2664</v>
      </c>
      <c r="AD458" s="414">
        <v>63816</v>
      </c>
      <c r="AE458" s="77" t="s">
        <v>2058</v>
      </c>
      <c r="AF458" s="430" t="s">
        <v>3120</v>
      </c>
      <c r="AG458" s="414">
        <v>65300</v>
      </c>
      <c r="AH458" s="77" t="s">
        <v>495</v>
      </c>
      <c r="AI458" s="430" t="s">
        <v>3612</v>
      </c>
    </row>
    <row r="459" spans="1:35" x14ac:dyDescent="0.25">
      <c r="A459" s="76">
        <f>IF('Basic Calculator'!$AE$17&lt;&gt;"",IF(VLOOKUP('Basic Calculator'!$AE$17,'Basic Calculator'!$AG$18:$AI$75,3,FALSE)=D459,1,0),0)</f>
        <v>0</v>
      </c>
      <c r="B459" s="405">
        <f>IF('Basic Calculator'!$AE$18&lt;&gt;"",IF('Basic Calculator'!$AE$18=E459,1,0),0)</f>
        <v>0</v>
      </c>
      <c r="C459" s="81">
        <f t="shared" si="7"/>
        <v>0</v>
      </c>
      <c r="D459" s="425" t="s">
        <v>1605</v>
      </c>
      <c r="E459" s="425">
        <v>7</v>
      </c>
      <c r="F459" s="309">
        <v>56071</v>
      </c>
      <c r="G459" s="78" t="s">
        <v>1443</v>
      </c>
      <c r="H459" s="307" t="s">
        <v>1650</v>
      </c>
      <c r="I459" s="414">
        <v>57720</v>
      </c>
      <c r="J459" s="77" t="s">
        <v>197</v>
      </c>
      <c r="K459" s="430" t="s">
        <v>1995</v>
      </c>
      <c r="L459" s="414">
        <v>59369</v>
      </c>
      <c r="M459" s="77" t="s">
        <v>1036</v>
      </c>
      <c r="N459" s="311" t="s">
        <v>2608</v>
      </c>
      <c r="O459" s="414">
        <v>61019</v>
      </c>
      <c r="P459" s="77" t="s">
        <v>967</v>
      </c>
      <c r="Q459" s="430" t="s">
        <v>1580</v>
      </c>
      <c r="R459" s="414">
        <v>62668</v>
      </c>
      <c r="S459" s="77" t="s">
        <v>890</v>
      </c>
      <c r="T459" s="311" t="s">
        <v>2915</v>
      </c>
      <c r="U459" s="414">
        <v>64317</v>
      </c>
      <c r="V459" s="77" t="s">
        <v>3515</v>
      </c>
      <c r="W459" s="430" t="s">
        <v>2465</v>
      </c>
      <c r="X459" s="414">
        <v>65967</v>
      </c>
      <c r="Y459" s="77" t="s">
        <v>3848</v>
      </c>
      <c r="Z459" s="311" t="s">
        <v>4268</v>
      </c>
      <c r="AA459" s="414">
        <v>67616</v>
      </c>
      <c r="AB459" s="77" t="s">
        <v>2020</v>
      </c>
      <c r="AC459" s="430" t="s">
        <v>2473</v>
      </c>
      <c r="AD459" s="414">
        <v>69265</v>
      </c>
      <c r="AE459" s="77" t="s">
        <v>3899</v>
      </c>
      <c r="AF459" s="430" t="s">
        <v>4269</v>
      </c>
      <c r="AG459" s="414">
        <v>70914</v>
      </c>
      <c r="AH459" s="77" t="s">
        <v>802</v>
      </c>
      <c r="AI459" s="430" t="s">
        <v>4269</v>
      </c>
    </row>
    <row r="460" spans="1:35" x14ac:dyDescent="0.25">
      <c r="A460" s="76">
        <f>IF('Basic Calculator'!$AE$17&lt;&gt;"",IF(VLOOKUP('Basic Calculator'!$AE$17,'Basic Calculator'!$AG$18:$AI$75,3,FALSE)=D460,1,0),0)</f>
        <v>0</v>
      </c>
      <c r="B460" s="405">
        <f>IF('Basic Calculator'!$AE$18&lt;&gt;"",IF('Basic Calculator'!$AE$18=E460,1,0),0)</f>
        <v>0</v>
      </c>
      <c r="C460" s="81">
        <f t="shared" si="7"/>
        <v>0</v>
      </c>
      <c r="D460" s="425" t="s">
        <v>1605</v>
      </c>
      <c r="E460" s="425">
        <v>8</v>
      </c>
      <c r="F460" s="309">
        <v>58442</v>
      </c>
      <c r="G460" s="78" t="s">
        <v>695</v>
      </c>
      <c r="H460" s="307" t="s">
        <v>696</v>
      </c>
      <c r="I460" s="414">
        <v>60268</v>
      </c>
      <c r="J460" s="77" t="s">
        <v>4270</v>
      </c>
      <c r="K460" s="430" t="s">
        <v>2485</v>
      </c>
      <c r="L460" s="414">
        <v>62094</v>
      </c>
      <c r="M460" s="77" t="s">
        <v>380</v>
      </c>
      <c r="N460" s="311" t="s">
        <v>2965</v>
      </c>
      <c r="O460" s="414">
        <v>63920</v>
      </c>
      <c r="P460" s="77" t="s">
        <v>1384</v>
      </c>
      <c r="Q460" s="430" t="s">
        <v>3048</v>
      </c>
      <c r="R460" s="414">
        <v>65746</v>
      </c>
      <c r="S460" s="77" t="s">
        <v>1407</v>
      </c>
      <c r="T460" s="311" t="s">
        <v>2783</v>
      </c>
      <c r="U460" s="414">
        <v>67572</v>
      </c>
      <c r="V460" s="77" t="s">
        <v>2149</v>
      </c>
      <c r="W460" s="430" t="s">
        <v>4271</v>
      </c>
      <c r="X460" s="414">
        <v>69398</v>
      </c>
      <c r="Y460" s="77" t="s">
        <v>2140</v>
      </c>
      <c r="Z460" s="311" t="s">
        <v>4269</v>
      </c>
      <c r="AA460" s="414">
        <v>71224</v>
      </c>
      <c r="AB460" s="77" t="s">
        <v>1120</v>
      </c>
      <c r="AC460" s="430" t="s">
        <v>4269</v>
      </c>
      <c r="AD460" s="414">
        <v>73051</v>
      </c>
      <c r="AE460" s="77" t="s">
        <v>1015</v>
      </c>
      <c r="AF460" s="430" t="s">
        <v>4269</v>
      </c>
      <c r="AG460" s="414">
        <v>74877</v>
      </c>
      <c r="AH460" s="77" t="s">
        <v>1016</v>
      </c>
      <c r="AI460" s="430" t="s">
        <v>4269</v>
      </c>
    </row>
    <row r="461" spans="1:35" x14ac:dyDescent="0.25">
      <c r="A461" s="76">
        <f>IF('Basic Calculator'!$AE$17&lt;&gt;"",IF(VLOOKUP('Basic Calculator'!$AE$17,'Basic Calculator'!$AG$18:$AI$75,3,FALSE)=D461,1,0),0)</f>
        <v>0</v>
      </c>
      <c r="B461" s="405">
        <f>IF('Basic Calculator'!$AE$18&lt;&gt;"",IF('Basic Calculator'!$AE$18=E461,1,0),0)</f>
        <v>0</v>
      </c>
      <c r="C461" s="81">
        <f t="shared" si="7"/>
        <v>0</v>
      </c>
      <c r="D461" s="425" t="s">
        <v>1605</v>
      </c>
      <c r="E461" s="425">
        <v>9</v>
      </c>
      <c r="F461" s="309">
        <v>62532</v>
      </c>
      <c r="G461" s="78" t="s">
        <v>280</v>
      </c>
      <c r="H461" s="307" t="s">
        <v>3091</v>
      </c>
      <c r="I461" s="414">
        <v>64549</v>
      </c>
      <c r="J461" s="77" t="s">
        <v>795</v>
      </c>
      <c r="K461" s="430" t="s">
        <v>3171</v>
      </c>
      <c r="L461" s="414">
        <v>66567</v>
      </c>
      <c r="M461" s="77" t="s">
        <v>590</v>
      </c>
      <c r="N461" s="311" t="s">
        <v>3975</v>
      </c>
      <c r="O461" s="414">
        <v>68584</v>
      </c>
      <c r="P461" s="77" t="s">
        <v>4383</v>
      </c>
      <c r="Q461" s="430" t="s">
        <v>2203</v>
      </c>
      <c r="R461" s="414">
        <v>70601</v>
      </c>
      <c r="S461" s="77" t="s">
        <v>1300</v>
      </c>
      <c r="T461" s="311" t="s">
        <v>4269</v>
      </c>
      <c r="U461" s="414">
        <v>72618</v>
      </c>
      <c r="V461" s="77" t="s">
        <v>4272</v>
      </c>
      <c r="W461" s="430" t="s">
        <v>4269</v>
      </c>
      <c r="X461" s="414">
        <v>74635</v>
      </c>
      <c r="Y461" s="77" t="s">
        <v>1777</v>
      </c>
      <c r="Z461" s="311" t="s">
        <v>4269</v>
      </c>
      <c r="AA461" s="414">
        <v>76652</v>
      </c>
      <c r="AB461" s="77" t="s">
        <v>1549</v>
      </c>
      <c r="AC461" s="430" t="s">
        <v>4269</v>
      </c>
      <c r="AD461" s="414">
        <v>78669</v>
      </c>
      <c r="AE461" s="77" t="s">
        <v>4562</v>
      </c>
      <c r="AF461" s="430" t="s">
        <v>4269</v>
      </c>
      <c r="AG461" s="414">
        <v>80686</v>
      </c>
      <c r="AH461" s="77" t="s">
        <v>1348</v>
      </c>
      <c r="AI461" s="430" t="s">
        <v>4269</v>
      </c>
    </row>
    <row r="462" spans="1:35" x14ac:dyDescent="0.25">
      <c r="A462" s="76">
        <f>IF('Basic Calculator'!$AE$17&lt;&gt;"",IF(VLOOKUP('Basic Calculator'!$AE$17,'Basic Calculator'!$AG$18:$AI$75,3,FALSE)=D462,1,0),0)</f>
        <v>0</v>
      </c>
      <c r="B462" s="405">
        <f>IF('Basic Calculator'!$AE$18&lt;&gt;"",IF('Basic Calculator'!$AE$18=E462,1,0),0)</f>
        <v>0</v>
      </c>
      <c r="C462" s="81">
        <f t="shared" si="7"/>
        <v>0</v>
      </c>
      <c r="D462" s="425" t="s">
        <v>1605</v>
      </c>
      <c r="E462" s="425">
        <v>10</v>
      </c>
      <c r="F462" s="309">
        <v>68862</v>
      </c>
      <c r="G462" s="78" t="s">
        <v>4273</v>
      </c>
      <c r="H462" s="307" t="s">
        <v>4269</v>
      </c>
      <c r="I462" s="414">
        <v>71083</v>
      </c>
      <c r="J462" s="77" t="s">
        <v>1424</v>
      </c>
      <c r="K462" s="430" t="s">
        <v>4269</v>
      </c>
      <c r="L462" s="414">
        <v>73304</v>
      </c>
      <c r="M462" s="77" t="s">
        <v>2997</v>
      </c>
      <c r="N462" s="311" t="s">
        <v>4269</v>
      </c>
      <c r="O462" s="414">
        <v>75525</v>
      </c>
      <c r="P462" s="77" t="s">
        <v>3206</v>
      </c>
      <c r="Q462" s="430" t="s">
        <v>4269</v>
      </c>
      <c r="R462" s="414">
        <v>77746</v>
      </c>
      <c r="S462" s="77" t="s">
        <v>550</v>
      </c>
      <c r="T462" s="311" t="s">
        <v>4269</v>
      </c>
      <c r="U462" s="414">
        <v>79967</v>
      </c>
      <c r="V462" s="77" t="s">
        <v>3917</v>
      </c>
      <c r="W462" s="430" t="s">
        <v>4269</v>
      </c>
      <c r="X462" s="414">
        <v>82188</v>
      </c>
      <c r="Y462" s="77" t="s">
        <v>2154</v>
      </c>
      <c r="Z462" s="311" t="s">
        <v>4269</v>
      </c>
      <c r="AA462" s="414">
        <v>84409</v>
      </c>
      <c r="AB462" s="77" t="s">
        <v>3793</v>
      </c>
      <c r="AC462" s="430" t="s">
        <v>4269</v>
      </c>
      <c r="AD462" s="414">
        <v>86630</v>
      </c>
      <c r="AE462" s="77" t="s">
        <v>603</v>
      </c>
      <c r="AF462" s="430" t="s">
        <v>4269</v>
      </c>
      <c r="AG462" s="414">
        <v>88851</v>
      </c>
      <c r="AH462" s="77" t="s">
        <v>2055</v>
      </c>
      <c r="AI462" s="430" t="s">
        <v>4269</v>
      </c>
    </row>
    <row r="463" spans="1:35" x14ac:dyDescent="0.25">
      <c r="A463" s="76">
        <f>IF('Basic Calculator'!$AE$17&lt;&gt;"",IF(VLOOKUP('Basic Calculator'!$AE$17,'Basic Calculator'!$AG$18:$AI$75,3,FALSE)=D463,1,0),0)</f>
        <v>0</v>
      </c>
      <c r="B463" s="405">
        <f>IF('Basic Calculator'!$AE$18&lt;&gt;"",IF('Basic Calculator'!$AE$18=E463,1,0),0)</f>
        <v>0</v>
      </c>
      <c r="C463" s="81">
        <f t="shared" si="7"/>
        <v>0</v>
      </c>
      <c r="D463" s="425" t="s">
        <v>1605</v>
      </c>
      <c r="E463" s="425">
        <v>11</v>
      </c>
      <c r="F463" s="309">
        <v>73218</v>
      </c>
      <c r="G463" s="78" t="s">
        <v>2199</v>
      </c>
      <c r="H463" s="307" t="s">
        <v>4269</v>
      </c>
      <c r="I463" s="414">
        <v>75658</v>
      </c>
      <c r="J463" s="77" t="s">
        <v>2477</v>
      </c>
      <c r="K463" s="430" t="s">
        <v>4269</v>
      </c>
      <c r="L463" s="414">
        <v>78099</v>
      </c>
      <c r="M463" s="77" t="s">
        <v>4423</v>
      </c>
      <c r="N463" s="311" t="s">
        <v>4269</v>
      </c>
      <c r="O463" s="414">
        <v>80539</v>
      </c>
      <c r="P463" s="77" t="s">
        <v>3228</v>
      </c>
      <c r="Q463" s="430" t="s">
        <v>4269</v>
      </c>
      <c r="R463" s="414">
        <v>82979</v>
      </c>
      <c r="S463" s="77" t="s">
        <v>3268</v>
      </c>
      <c r="T463" s="311" t="s">
        <v>4269</v>
      </c>
      <c r="U463" s="414">
        <v>85420</v>
      </c>
      <c r="V463" s="77" t="s">
        <v>3313</v>
      </c>
      <c r="W463" s="430" t="s">
        <v>4269</v>
      </c>
      <c r="X463" s="414">
        <v>87860</v>
      </c>
      <c r="Y463" s="77" t="s">
        <v>4947</v>
      </c>
      <c r="Z463" s="311" t="s">
        <v>4269</v>
      </c>
      <c r="AA463" s="414">
        <v>90300</v>
      </c>
      <c r="AB463" s="77" t="s">
        <v>3597</v>
      </c>
      <c r="AC463" s="430" t="s">
        <v>4269</v>
      </c>
      <c r="AD463" s="414">
        <v>92741</v>
      </c>
      <c r="AE463" s="77" t="s">
        <v>3404</v>
      </c>
      <c r="AF463" s="430" t="s">
        <v>4269</v>
      </c>
      <c r="AG463" s="414">
        <v>95181</v>
      </c>
      <c r="AH463" s="77" t="s">
        <v>4017</v>
      </c>
      <c r="AI463" s="430" t="s">
        <v>4269</v>
      </c>
    </row>
    <row r="464" spans="1:35" x14ac:dyDescent="0.25">
      <c r="A464" s="76">
        <f>IF('Basic Calculator'!$AE$17&lt;&gt;"",IF(VLOOKUP('Basic Calculator'!$AE$17,'Basic Calculator'!$AG$18:$AI$75,3,FALSE)=D464,1,0),0)</f>
        <v>0</v>
      </c>
      <c r="B464" s="405">
        <f>IF('Basic Calculator'!$AE$18&lt;&gt;"",IF('Basic Calculator'!$AE$18=E464,1,0),0)</f>
        <v>0</v>
      </c>
      <c r="C464" s="81">
        <f t="shared" si="7"/>
        <v>0</v>
      </c>
      <c r="D464" s="425" t="s">
        <v>1605</v>
      </c>
      <c r="E464" s="425">
        <v>12</v>
      </c>
      <c r="F464" s="309">
        <v>87758</v>
      </c>
      <c r="G464" s="78" t="s">
        <v>1668</v>
      </c>
      <c r="H464" s="307" t="s">
        <v>4269</v>
      </c>
      <c r="I464" s="414">
        <v>90683</v>
      </c>
      <c r="J464" s="77" t="s">
        <v>3093</v>
      </c>
      <c r="K464" s="430" t="s">
        <v>4269</v>
      </c>
      <c r="L464" s="414">
        <v>93608</v>
      </c>
      <c r="M464" s="77" t="s">
        <v>1750</v>
      </c>
      <c r="N464" s="311" t="s">
        <v>4269</v>
      </c>
      <c r="O464" s="414">
        <v>96533</v>
      </c>
      <c r="P464" s="77" t="s">
        <v>2942</v>
      </c>
      <c r="Q464" s="430" t="s">
        <v>4269</v>
      </c>
      <c r="R464" s="414">
        <v>99458</v>
      </c>
      <c r="S464" s="77" t="s">
        <v>2988</v>
      </c>
      <c r="T464" s="311" t="s">
        <v>4269</v>
      </c>
      <c r="U464" s="414">
        <v>102383</v>
      </c>
      <c r="V464" s="77" t="s">
        <v>2600</v>
      </c>
      <c r="W464" s="430" t="s">
        <v>4269</v>
      </c>
      <c r="X464" s="414">
        <v>105308</v>
      </c>
      <c r="Y464" s="77" t="s">
        <v>2978</v>
      </c>
      <c r="Z464" s="311" t="s">
        <v>2978</v>
      </c>
      <c r="AA464" s="414">
        <v>108232</v>
      </c>
      <c r="AB464" s="77" t="s">
        <v>3017</v>
      </c>
      <c r="AC464" s="430" t="s">
        <v>3017</v>
      </c>
      <c r="AD464" s="414">
        <v>111157</v>
      </c>
      <c r="AE464" s="77" t="s">
        <v>4029</v>
      </c>
      <c r="AF464" s="430" t="s">
        <v>4029</v>
      </c>
      <c r="AG464" s="414">
        <v>114082</v>
      </c>
      <c r="AH464" s="77" t="s">
        <v>4796</v>
      </c>
      <c r="AI464" s="430" t="s">
        <v>4796</v>
      </c>
    </row>
    <row r="465" spans="1:35" x14ac:dyDescent="0.25">
      <c r="A465" s="76">
        <f>IF('Basic Calculator'!$AE$17&lt;&gt;"",IF(VLOOKUP('Basic Calculator'!$AE$17,'Basic Calculator'!$AG$18:$AI$75,3,FALSE)=D465,1,0),0)</f>
        <v>0</v>
      </c>
      <c r="B465" s="405">
        <f>IF('Basic Calculator'!$AE$18&lt;&gt;"",IF('Basic Calculator'!$AE$18=E465,1,0),0)</f>
        <v>0</v>
      </c>
      <c r="C465" s="81">
        <f t="shared" si="7"/>
        <v>0</v>
      </c>
      <c r="D465" s="425" t="s">
        <v>1605</v>
      </c>
      <c r="E465" s="425">
        <v>13</v>
      </c>
      <c r="F465" s="309">
        <v>104356</v>
      </c>
      <c r="G465" s="78" t="s">
        <v>3125</v>
      </c>
      <c r="H465" s="307" t="s">
        <v>3125</v>
      </c>
      <c r="I465" s="414">
        <v>107835</v>
      </c>
      <c r="J465" s="77" t="s">
        <v>3919</v>
      </c>
      <c r="K465" s="430" t="s">
        <v>3919</v>
      </c>
      <c r="L465" s="414">
        <v>111314</v>
      </c>
      <c r="M465" s="77" t="s">
        <v>4085</v>
      </c>
      <c r="N465" s="311" t="s">
        <v>4085</v>
      </c>
      <c r="O465" s="414">
        <v>114793</v>
      </c>
      <c r="P465" s="77" t="s">
        <v>3422</v>
      </c>
      <c r="Q465" s="430" t="s">
        <v>3422</v>
      </c>
      <c r="R465" s="414">
        <v>118272</v>
      </c>
      <c r="S465" s="77" t="s">
        <v>3449</v>
      </c>
      <c r="T465" s="311" t="s">
        <v>3449</v>
      </c>
      <c r="U465" s="414">
        <v>121751</v>
      </c>
      <c r="V465" s="77" t="s">
        <v>2602</v>
      </c>
      <c r="W465" s="430" t="s">
        <v>2602</v>
      </c>
      <c r="X465" s="414">
        <v>125230</v>
      </c>
      <c r="Y465" s="77" t="s">
        <v>4948</v>
      </c>
      <c r="Z465" s="311" t="s">
        <v>4948</v>
      </c>
      <c r="AA465" s="414">
        <v>128709</v>
      </c>
      <c r="AB465" s="77" t="s">
        <v>3602</v>
      </c>
      <c r="AC465" s="430" t="s">
        <v>3602</v>
      </c>
      <c r="AD465" s="414">
        <v>132188</v>
      </c>
      <c r="AE465" s="77" t="s">
        <v>4949</v>
      </c>
      <c r="AF465" s="430" t="s">
        <v>4949</v>
      </c>
      <c r="AG465" s="414">
        <v>135667</v>
      </c>
      <c r="AH465" s="77" t="s">
        <v>4287</v>
      </c>
      <c r="AI465" s="430" t="s">
        <v>4287</v>
      </c>
    </row>
    <row r="466" spans="1:35" x14ac:dyDescent="0.25">
      <c r="A466" s="76">
        <f>IF('Basic Calculator'!$AE$17&lt;&gt;"",IF(VLOOKUP('Basic Calculator'!$AE$17,'Basic Calculator'!$AG$18:$AI$75,3,FALSE)=D466,1,0),0)</f>
        <v>0</v>
      </c>
      <c r="B466" s="405">
        <f>IF('Basic Calculator'!$AE$18&lt;&gt;"",IF('Basic Calculator'!$AE$18=E466,1,0),0)</f>
        <v>0</v>
      </c>
      <c r="C466" s="81">
        <f t="shared" si="7"/>
        <v>0</v>
      </c>
      <c r="D466" s="425" t="s">
        <v>1605</v>
      </c>
      <c r="E466" s="425">
        <v>14</v>
      </c>
      <c r="F466" s="309">
        <v>123318</v>
      </c>
      <c r="G466" s="78" t="s">
        <v>3127</v>
      </c>
      <c r="H466" s="307" t="s">
        <v>3127</v>
      </c>
      <c r="I466" s="414">
        <v>127428</v>
      </c>
      <c r="J466" s="77" t="s">
        <v>4950</v>
      </c>
      <c r="K466" s="430" t="s">
        <v>4950</v>
      </c>
      <c r="L466" s="414">
        <v>131539</v>
      </c>
      <c r="M466" s="77" t="s">
        <v>4458</v>
      </c>
      <c r="N466" s="311" t="s">
        <v>4458</v>
      </c>
      <c r="O466" s="414">
        <v>135650</v>
      </c>
      <c r="P466" s="77" t="s">
        <v>4951</v>
      </c>
      <c r="Q466" s="430" t="s">
        <v>4951</v>
      </c>
      <c r="R466" s="414">
        <v>139761</v>
      </c>
      <c r="S466" s="77" t="s">
        <v>4952</v>
      </c>
      <c r="T466" s="311" t="s">
        <v>4952</v>
      </c>
      <c r="U466" s="414">
        <v>143872</v>
      </c>
      <c r="V466" s="77" t="s">
        <v>2695</v>
      </c>
      <c r="W466" s="430" t="s">
        <v>2695</v>
      </c>
      <c r="X466" s="414">
        <v>147983</v>
      </c>
      <c r="Y466" s="77" t="s">
        <v>4953</v>
      </c>
      <c r="Z466" s="311" t="s">
        <v>4953</v>
      </c>
      <c r="AA466" s="414">
        <v>152093</v>
      </c>
      <c r="AB466" s="77" t="s">
        <v>4954</v>
      </c>
      <c r="AC466" s="430" t="s">
        <v>4954</v>
      </c>
      <c r="AD466" s="414">
        <v>156204</v>
      </c>
      <c r="AE466" s="77" t="s">
        <v>4955</v>
      </c>
      <c r="AF466" s="430" t="s">
        <v>4955</v>
      </c>
      <c r="AG466" s="414">
        <v>160315</v>
      </c>
      <c r="AH466" s="77" t="s">
        <v>2605</v>
      </c>
      <c r="AI466" s="430" t="s">
        <v>2605</v>
      </c>
    </row>
    <row r="467" spans="1:35" ht="15.75" thickBot="1" x14ac:dyDescent="0.3">
      <c r="A467" s="419">
        <f>IF('Basic Calculator'!$AE$17&lt;&gt;"",IF(VLOOKUP('Basic Calculator'!$AE$17,'Basic Calculator'!$AG$18:$AI$75,3,FALSE)=D467,1,0),0)</f>
        <v>0</v>
      </c>
      <c r="B467" s="420">
        <f>IF('Basic Calculator'!$AE$18&lt;&gt;"",IF('Basic Calculator'!$AE$18=E467,1,0),0)</f>
        <v>0</v>
      </c>
      <c r="C467" s="422">
        <f t="shared" si="7"/>
        <v>0</v>
      </c>
      <c r="D467" s="426" t="s">
        <v>1605</v>
      </c>
      <c r="E467" s="426">
        <v>15</v>
      </c>
      <c r="F467" s="423">
        <v>145053</v>
      </c>
      <c r="G467" s="416" t="s">
        <v>3128</v>
      </c>
      <c r="H467" s="428" t="s">
        <v>3128</v>
      </c>
      <c r="I467" s="415">
        <v>149888</v>
      </c>
      <c r="J467" s="431" t="s">
        <v>4956</v>
      </c>
      <c r="K467" s="432" t="s">
        <v>4956</v>
      </c>
      <c r="L467" s="415">
        <v>154722</v>
      </c>
      <c r="M467" s="431" t="s">
        <v>4957</v>
      </c>
      <c r="N467" s="433" t="s">
        <v>4957</v>
      </c>
      <c r="O467" s="415">
        <v>159557</v>
      </c>
      <c r="P467" s="431" t="s">
        <v>4958</v>
      </c>
      <c r="Q467" s="432" t="s">
        <v>4958</v>
      </c>
      <c r="R467" s="415">
        <v>164392</v>
      </c>
      <c r="S467" s="431" t="s">
        <v>4959</v>
      </c>
      <c r="T467" s="433" t="s">
        <v>4959</v>
      </c>
      <c r="U467" s="415">
        <v>169226</v>
      </c>
      <c r="V467" s="431" t="s">
        <v>2606</v>
      </c>
      <c r="W467" s="432" t="s">
        <v>2606</v>
      </c>
      <c r="X467" s="415">
        <v>174061</v>
      </c>
      <c r="Y467" s="431" t="s">
        <v>4960</v>
      </c>
      <c r="Z467" s="433" t="s">
        <v>4960</v>
      </c>
      <c r="AA467" s="415">
        <v>178896</v>
      </c>
      <c r="AB467" s="431" t="s">
        <v>3608</v>
      </c>
      <c r="AC467" s="432" t="s">
        <v>3608</v>
      </c>
      <c r="AD467" s="415">
        <v>183730</v>
      </c>
      <c r="AE467" s="431" t="s">
        <v>4961</v>
      </c>
      <c r="AF467" s="432" t="s">
        <v>4961</v>
      </c>
      <c r="AG467" s="415">
        <v>188565</v>
      </c>
      <c r="AH467" s="431" t="s">
        <v>4962</v>
      </c>
      <c r="AI467" s="432" t="s">
        <v>4962</v>
      </c>
    </row>
    <row r="468" spans="1:35" x14ac:dyDescent="0.25">
      <c r="A468" s="82">
        <f>IF('Basic Calculator'!$AE$17&lt;&gt;"",IF(VLOOKUP('Basic Calculator'!$AE$17,'Basic Calculator'!$AG$18:$AI$75,3,FALSE)=D468,1,0),0)</f>
        <v>0</v>
      </c>
      <c r="B468" s="407">
        <f>IF('Basic Calculator'!$AE$18&lt;&gt;"",IF('Basic Calculator'!$AE$18=E468,1,0),0)</f>
        <v>0</v>
      </c>
      <c r="C468" s="83">
        <f t="shared" si="7"/>
        <v>0</v>
      </c>
      <c r="D468" s="434" t="s">
        <v>1629</v>
      </c>
      <c r="E468" s="434">
        <v>1</v>
      </c>
      <c r="F468" s="308">
        <v>26086</v>
      </c>
      <c r="G468" s="84" t="s">
        <v>1771</v>
      </c>
      <c r="H468" s="400" t="s">
        <v>1588</v>
      </c>
      <c r="I468" s="413">
        <v>26962</v>
      </c>
      <c r="J468" s="85" t="s">
        <v>3714</v>
      </c>
      <c r="K468" s="429" t="s">
        <v>431</v>
      </c>
      <c r="L468" s="413">
        <v>27828</v>
      </c>
      <c r="M468" s="85" t="s">
        <v>1314</v>
      </c>
      <c r="N468" s="310" t="s">
        <v>1315</v>
      </c>
      <c r="O468" s="413">
        <v>28693</v>
      </c>
      <c r="P468" s="85" t="s">
        <v>3661</v>
      </c>
      <c r="Q468" s="429" t="s">
        <v>1195</v>
      </c>
      <c r="R468" s="413">
        <v>29558</v>
      </c>
      <c r="S468" s="85" t="s">
        <v>2816</v>
      </c>
      <c r="T468" s="310" t="s">
        <v>1521</v>
      </c>
      <c r="U468" s="413">
        <v>30065</v>
      </c>
      <c r="V468" s="85" t="s">
        <v>2658</v>
      </c>
      <c r="W468" s="429" t="s">
        <v>984</v>
      </c>
      <c r="X468" s="413">
        <v>30924</v>
      </c>
      <c r="Y468" s="85" t="s">
        <v>2577</v>
      </c>
      <c r="Z468" s="310" t="s">
        <v>607</v>
      </c>
      <c r="AA468" s="413">
        <v>31789</v>
      </c>
      <c r="AB468" s="85" t="s">
        <v>2641</v>
      </c>
      <c r="AC468" s="429" t="s">
        <v>608</v>
      </c>
      <c r="AD468" s="413">
        <v>31823</v>
      </c>
      <c r="AE468" s="85" t="s">
        <v>2728</v>
      </c>
      <c r="AF468" s="429" t="s">
        <v>2332</v>
      </c>
      <c r="AG468" s="413">
        <v>32631</v>
      </c>
      <c r="AH468" s="85" t="s">
        <v>2591</v>
      </c>
      <c r="AI468" s="429" t="s">
        <v>2369</v>
      </c>
    </row>
    <row r="469" spans="1:35" x14ac:dyDescent="0.25">
      <c r="A469" s="76">
        <f>IF('Basic Calculator'!$AE$17&lt;&gt;"",IF(VLOOKUP('Basic Calculator'!$AE$17,'Basic Calculator'!$AG$18:$AI$75,3,FALSE)=D469,1,0),0)</f>
        <v>0</v>
      </c>
      <c r="B469" s="405">
        <f>IF('Basic Calculator'!$AE$18&lt;&gt;"",IF('Basic Calculator'!$AE$18=E469,1,0),0)</f>
        <v>0</v>
      </c>
      <c r="C469" s="81">
        <f t="shared" si="7"/>
        <v>0</v>
      </c>
      <c r="D469" s="425" t="s">
        <v>1629</v>
      </c>
      <c r="E469" s="425">
        <v>2</v>
      </c>
      <c r="F469" s="309">
        <v>29333</v>
      </c>
      <c r="G469" s="78" t="s">
        <v>2127</v>
      </c>
      <c r="H469" s="307" t="s">
        <v>1327</v>
      </c>
      <c r="I469" s="414">
        <v>30030</v>
      </c>
      <c r="J469" s="77" t="s">
        <v>911</v>
      </c>
      <c r="K469" s="430" t="s">
        <v>544</v>
      </c>
      <c r="L469" s="414">
        <v>31002</v>
      </c>
      <c r="M469" s="77" t="s">
        <v>2607</v>
      </c>
      <c r="N469" s="311" t="s">
        <v>1215</v>
      </c>
      <c r="O469" s="414">
        <v>31823</v>
      </c>
      <c r="P469" s="77" t="s">
        <v>2728</v>
      </c>
      <c r="Q469" s="430" t="s">
        <v>2332</v>
      </c>
      <c r="R469" s="414">
        <v>32183</v>
      </c>
      <c r="S469" s="77" t="s">
        <v>2421</v>
      </c>
      <c r="T469" s="311" t="s">
        <v>1619</v>
      </c>
      <c r="U469" s="414">
        <v>33129</v>
      </c>
      <c r="V469" s="77" t="s">
        <v>1189</v>
      </c>
      <c r="W469" s="430" t="s">
        <v>1229</v>
      </c>
      <c r="X469" s="414">
        <v>34076</v>
      </c>
      <c r="Y469" s="77" t="s">
        <v>4413</v>
      </c>
      <c r="Z469" s="311" t="s">
        <v>4414</v>
      </c>
      <c r="AA469" s="414">
        <v>35023</v>
      </c>
      <c r="AB469" s="77" t="s">
        <v>2756</v>
      </c>
      <c r="AC469" s="430" t="s">
        <v>1492</v>
      </c>
      <c r="AD469" s="414">
        <v>35970</v>
      </c>
      <c r="AE469" s="77" t="s">
        <v>2707</v>
      </c>
      <c r="AF469" s="430" t="s">
        <v>1493</v>
      </c>
      <c r="AG469" s="414">
        <v>36917</v>
      </c>
      <c r="AH469" s="77" t="s">
        <v>313</v>
      </c>
      <c r="AI469" s="430" t="s">
        <v>274</v>
      </c>
    </row>
    <row r="470" spans="1:35" x14ac:dyDescent="0.25">
      <c r="A470" s="76">
        <f>IF('Basic Calculator'!$AE$17&lt;&gt;"",IF(VLOOKUP('Basic Calculator'!$AE$17,'Basic Calculator'!$AG$18:$AI$75,3,FALSE)=D470,1,0),0)</f>
        <v>0</v>
      </c>
      <c r="B470" s="405">
        <f>IF('Basic Calculator'!$AE$18&lt;&gt;"",IF('Basic Calculator'!$AE$18=E470,1,0),0)</f>
        <v>0</v>
      </c>
      <c r="C470" s="81">
        <f t="shared" si="7"/>
        <v>0</v>
      </c>
      <c r="D470" s="425" t="s">
        <v>1629</v>
      </c>
      <c r="E470" s="425">
        <v>3</v>
      </c>
      <c r="F470" s="309">
        <v>38406</v>
      </c>
      <c r="G470" s="78" t="s">
        <v>4182</v>
      </c>
      <c r="H470" s="307" t="s">
        <v>384</v>
      </c>
      <c r="I470" s="414">
        <v>39472</v>
      </c>
      <c r="J470" s="77" t="s">
        <v>4963</v>
      </c>
      <c r="K470" s="430" t="s">
        <v>530</v>
      </c>
      <c r="L470" s="414">
        <v>40539</v>
      </c>
      <c r="M470" s="77" t="s">
        <v>2228</v>
      </c>
      <c r="N470" s="311" t="s">
        <v>2229</v>
      </c>
      <c r="O470" s="414">
        <v>41606</v>
      </c>
      <c r="P470" s="77" t="s">
        <v>1612</v>
      </c>
      <c r="Q470" s="430" t="s">
        <v>1377</v>
      </c>
      <c r="R470" s="414">
        <v>42672</v>
      </c>
      <c r="S470" s="77" t="s">
        <v>909</v>
      </c>
      <c r="T470" s="311" t="s">
        <v>599</v>
      </c>
      <c r="U470" s="414">
        <v>43739</v>
      </c>
      <c r="V470" s="77" t="s">
        <v>184</v>
      </c>
      <c r="W470" s="430" t="s">
        <v>3498</v>
      </c>
      <c r="X470" s="414">
        <v>44806</v>
      </c>
      <c r="Y470" s="77" t="s">
        <v>221</v>
      </c>
      <c r="Z470" s="311" t="s">
        <v>222</v>
      </c>
      <c r="AA470" s="414">
        <v>45872</v>
      </c>
      <c r="AB470" s="77" t="s">
        <v>928</v>
      </c>
      <c r="AC470" s="430" t="s">
        <v>929</v>
      </c>
      <c r="AD470" s="414">
        <v>46939</v>
      </c>
      <c r="AE470" s="77" t="s">
        <v>1622</v>
      </c>
      <c r="AF470" s="430" t="s">
        <v>1243</v>
      </c>
      <c r="AG470" s="414">
        <v>48006</v>
      </c>
      <c r="AH470" s="77" t="s">
        <v>1462</v>
      </c>
      <c r="AI470" s="430" t="s">
        <v>637</v>
      </c>
    </row>
    <row r="471" spans="1:35" x14ac:dyDescent="0.25">
      <c r="A471" s="76">
        <f>IF('Basic Calculator'!$AE$17&lt;&gt;"",IF(VLOOKUP('Basic Calculator'!$AE$17,'Basic Calculator'!$AG$18:$AI$75,3,FALSE)=D471,1,0),0)</f>
        <v>0</v>
      </c>
      <c r="B471" s="405">
        <f>IF('Basic Calculator'!$AE$18&lt;&gt;"",IF('Basic Calculator'!$AE$18=E471,1,0),0)</f>
        <v>0</v>
      </c>
      <c r="C471" s="81">
        <f t="shared" si="7"/>
        <v>0</v>
      </c>
      <c r="D471" s="425" t="s">
        <v>1629</v>
      </c>
      <c r="E471" s="425">
        <v>4</v>
      </c>
      <c r="F471" s="309">
        <v>43110</v>
      </c>
      <c r="G471" s="78" t="s">
        <v>761</v>
      </c>
      <c r="H471" s="307" t="s">
        <v>762</v>
      </c>
      <c r="I471" s="414">
        <v>44307</v>
      </c>
      <c r="J471" s="77" t="s">
        <v>537</v>
      </c>
      <c r="K471" s="430" t="s">
        <v>538</v>
      </c>
      <c r="L471" s="414">
        <v>45505</v>
      </c>
      <c r="M471" s="77" t="s">
        <v>1522</v>
      </c>
      <c r="N471" s="311" t="s">
        <v>1807</v>
      </c>
      <c r="O471" s="414">
        <v>46702</v>
      </c>
      <c r="P471" s="77" t="s">
        <v>468</v>
      </c>
      <c r="Q471" s="430" t="s">
        <v>469</v>
      </c>
      <c r="R471" s="414">
        <v>47899</v>
      </c>
      <c r="S471" s="77" t="s">
        <v>1410</v>
      </c>
      <c r="T471" s="311" t="s">
        <v>1047</v>
      </c>
      <c r="U471" s="414">
        <v>49096</v>
      </c>
      <c r="V471" s="77" t="s">
        <v>1816</v>
      </c>
      <c r="W471" s="430" t="s">
        <v>1747</v>
      </c>
      <c r="X471" s="414">
        <v>50293</v>
      </c>
      <c r="Y471" s="77" t="s">
        <v>2673</v>
      </c>
      <c r="Z471" s="311" t="s">
        <v>363</v>
      </c>
      <c r="AA471" s="414">
        <v>51491</v>
      </c>
      <c r="AB471" s="77" t="s">
        <v>3979</v>
      </c>
      <c r="AC471" s="430" t="s">
        <v>559</v>
      </c>
      <c r="AD471" s="414">
        <v>52688</v>
      </c>
      <c r="AE471" s="77" t="s">
        <v>858</v>
      </c>
      <c r="AF471" s="430" t="s">
        <v>859</v>
      </c>
      <c r="AG471" s="414">
        <v>53885</v>
      </c>
      <c r="AH471" s="77" t="s">
        <v>244</v>
      </c>
      <c r="AI471" s="430" t="s">
        <v>245</v>
      </c>
    </row>
    <row r="472" spans="1:35" x14ac:dyDescent="0.25">
      <c r="A472" s="76">
        <f>IF('Basic Calculator'!$AE$17&lt;&gt;"",IF(VLOOKUP('Basic Calculator'!$AE$17,'Basic Calculator'!$AG$18:$AI$75,3,FALSE)=D472,1,0),0)</f>
        <v>0</v>
      </c>
      <c r="B472" s="405">
        <f>IF('Basic Calculator'!$AE$18&lt;&gt;"",IF('Basic Calculator'!$AE$18=E472,1,0),0)</f>
        <v>0</v>
      </c>
      <c r="C472" s="81">
        <f t="shared" si="7"/>
        <v>0</v>
      </c>
      <c r="D472" s="425" t="s">
        <v>1629</v>
      </c>
      <c r="E472" s="425">
        <v>5</v>
      </c>
      <c r="F472" s="309">
        <v>49573</v>
      </c>
      <c r="G472" s="78" t="s">
        <v>4411</v>
      </c>
      <c r="H472" s="307" t="s">
        <v>447</v>
      </c>
      <c r="I472" s="414">
        <v>50913</v>
      </c>
      <c r="J472" s="77" t="s">
        <v>3246</v>
      </c>
      <c r="K472" s="430" t="s">
        <v>1824</v>
      </c>
      <c r="L472" s="414">
        <v>52252</v>
      </c>
      <c r="M472" s="77" t="s">
        <v>1370</v>
      </c>
      <c r="N472" s="311" t="s">
        <v>1371</v>
      </c>
      <c r="O472" s="414">
        <v>53592</v>
      </c>
      <c r="P472" s="77" t="s">
        <v>787</v>
      </c>
      <c r="Q472" s="430" t="s">
        <v>788</v>
      </c>
      <c r="R472" s="414">
        <v>54931</v>
      </c>
      <c r="S472" s="77" t="s">
        <v>2226</v>
      </c>
      <c r="T472" s="311" t="s">
        <v>1022</v>
      </c>
      <c r="U472" s="414">
        <v>56271</v>
      </c>
      <c r="V472" s="77" t="s">
        <v>1380</v>
      </c>
      <c r="W472" s="430" t="s">
        <v>4964</v>
      </c>
      <c r="X472" s="414">
        <v>57611</v>
      </c>
      <c r="Y472" s="77" t="s">
        <v>384</v>
      </c>
      <c r="Z472" s="311" t="s">
        <v>1950</v>
      </c>
      <c r="AA472" s="414">
        <v>58950</v>
      </c>
      <c r="AB472" s="77" t="s">
        <v>277</v>
      </c>
      <c r="AC472" s="430" t="s">
        <v>3006</v>
      </c>
      <c r="AD472" s="414">
        <v>60290</v>
      </c>
      <c r="AE472" s="77" t="s">
        <v>1578</v>
      </c>
      <c r="AF472" s="430" t="s">
        <v>2402</v>
      </c>
      <c r="AG472" s="414">
        <v>61629</v>
      </c>
      <c r="AH472" s="77" t="s">
        <v>3090</v>
      </c>
      <c r="AI472" s="430" t="s">
        <v>645</v>
      </c>
    </row>
    <row r="473" spans="1:35" x14ac:dyDescent="0.25">
      <c r="A473" s="76">
        <f>IF('Basic Calculator'!$AE$17&lt;&gt;"",IF(VLOOKUP('Basic Calculator'!$AE$17,'Basic Calculator'!$AG$18:$AI$75,3,FALSE)=D473,1,0),0)</f>
        <v>0</v>
      </c>
      <c r="B473" s="405">
        <f>IF('Basic Calculator'!$AE$18&lt;&gt;"",IF('Basic Calculator'!$AE$18=E473,1,0),0)</f>
        <v>0</v>
      </c>
      <c r="C473" s="81">
        <f t="shared" si="7"/>
        <v>0</v>
      </c>
      <c r="D473" s="425" t="s">
        <v>1629</v>
      </c>
      <c r="E473" s="425">
        <v>6</v>
      </c>
      <c r="F473" s="309">
        <v>52277</v>
      </c>
      <c r="G473" s="78" t="s">
        <v>1168</v>
      </c>
      <c r="H473" s="307" t="s">
        <v>1169</v>
      </c>
      <c r="I473" s="414">
        <v>53771</v>
      </c>
      <c r="J473" s="77" t="s">
        <v>1031</v>
      </c>
      <c r="K473" s="430" t="s">
        <v>4153</v>
      </c>
      <c r="L473" s="414">
        <v>55265</v>
      </c>
      <c r="M473" s="77" t="s">
        <v>789</v>
      </c>
      <c r="N473" s="311" t="s">
        <v>790</v>
      </c>
      <c r="O473" s="414">
        <v>56759</v>
      </c>
      <c r="P473" s="77" t="s">
        <v>737</v>
      </c>
      <c r="Q473" s="430" t="s">
        <v>1225</v>
      </c>
      <c r="R473" s="414">
        <v>58252</v>
      </c>
      <c r="S473" s="77" t="s">
        <v>3486</v>
      </c>
      <c r="T473" s="311" t="s">
        <v>647</v>
      </c>
      <c r="U473" s="414">
        <v>59746</v>
      </c>
      <c r="V473" s="77" t="s">
        <v>2644</v>
      </c>
      <c r="W473" s="430" t="s">
        <v>2645</v>
      </c>
      <c r="X473" s="414">
        <v>61240</v>
      </c>
      <c r="Y473" s="77" t="s">
        <v>503</v>
      </c>
      <c r="Z473" s="311" t="s">
        <v>3594</v>
      </c>
      <c r="AA473" s="414">
        <v>62734</v>
      </c>
      <c r="AB473" s="77" t="s">
        <v>1525</v>
      </c>
      <c r="AC473" s="430" t="s">
        <v>2699</v>
      </c>
      <c r="AD473" s="414">
        <v>64228</v>
      </c>
      <c r="AE473" s="77" t="s">
        <v>1213</v>
      </c>
      <c r="AF473" s="430" t="s">
        <v>2862</v>
      </c>
      <c r="AG473" s="414">
        <v>65721</v>
      </c>
      <c r="AH473" s="77" t="s">
        <v>2054</v>
      </c>
      <c r="AI473" s="430" t="s">
        <v>2653</v>
      </c>
    </row>
    <row r="474" spans="1:35" x14ac:dyDescent="0.25">
      <c r="A474" s="76">
        <f>IF('Basic Calculator'!$AE$17&lt;&gt;"",IF(VLOOKUP('Basic Calculator'!$AE$17,'Basic Calculator'!$AG$18:$AI$75,3,FALSE)=D474,1,0),0)</f>
        <v>0</v>
      </c>
      <c r="B474" s="405">
        <f>IF('Basic Calculator'!$AE$18&lt;&gt;"",IF('Basic Calculator'!$AE$18=E474,1,0),0)</f>
        <v>0</v>
      </c>
      <c r="C474" s="81">
        <f t="shared" si="7"/>
        <v>0</v>
      </c>
      <c r="D474" s="425" t="s">
        <v>1629</v>
      </c>
      <c r="E474" s="425">
        <v>7</v>
      </c>
      <c r="F474" s="309">
        <v>56432</v>
      </c>
      <c r="G474" s="78" t="s">
        <v>1290</v>
      </c>
      <c r="H474" s="307" t="s">
        <v>1291</v>
      </c>
      <c r="I474" s="414">
        <v>58092</v>
      </c>
      <c r="J474" s="77" t="s">
        <v>1319</v>
      </c>
      <c r="K474" s="430" t="s">
        <v>2643</v>
      </c>
      <c r="L474" s="414">
        <v>59752</v>
      </c>
      <c r="M474" s="77" t="s">
        <v>2644</v>
      </c>
      <c r="N474" s="311" t="s">
        <v>2645</v>
      </c>
      <c r="O474" s="414">
        <v>61412</v>
      </c>
      <c r="P474" s="77" t="s">
        <v>438</v>
      </c>
      <c r="Q474" s="430" t="s">
        <v>2843</v>
      </c>
      <c r="R474" s="414">
        <v>63072</v>
      </c>
      <c r="S474" s="77" t="s">
        <v>2646</v>
      </c>
      <c r="T474" s="311" t="s">
        <v>3039</v>
      </c>
      <c r="U474" s="414">
        <v>64732</v>
      </c>
      <c r="V474" s="77" t="s">
        <v>620</v>
      </c>
      <c r="W474" s="430" t="s">
        <v>2715</v>
      </c>
      <c r="X474" s="414">
        <v>66392</v>
      </c>
      <c r="Y474" s="77" t="s">
        <v>796</v>
      </c>
      <c r="Z474" s="311" t="s">
        <v>2913</v>
      </c>
      <c r="AA474" s="414">
        <v>68052</v>
      </c>
      <c r="AB474" s="77" t="s">
        <v>467</v>
      </c>
      <c r="AC474" s="430" t="s">
        <v>4766</v>
      </c>
      <c r="AD474" s="414">
        <v>69712</v>
      </c>
      <c r="AE474" s="77" t="s">
        <v>1780</v>
      </c>
      <c r="AF474" s="430" t="s">
        <v>4541</v>
      </c>
      <c r="AG474" s="414">
        <v>71372</v>
      </c>
      <c r="AH474" s="77" t="s">
        <v>1222</v>
      </c>
      <c r="AI474" s="430" t="s">
        <v>4541</v>
      </c>
    </row>
    <row r="475" spans="1:35" x14ac:dyDescent="0.25">
      <c r="A475" s="76">
        <f>IF('Basic Calculator'!$AE$17&lt;&gt;"",IF(VLOOKUP('Basic Calculator'!$AE$17,'Basic Calculator'!$AG$18:$AI$75,3,FALSE)=D475,1,0),0)</f>
        <v>0</v>
      </c>
      <c r="B475" s="405">
        <f>IF('Basic Calculator'!$AE$18&lt;&gt;"",IF('Basic Calculator'!$AE$18=E475,1,0),0)</f>
        <v>0</v>
      </c>
      <c r="C475" s="81">
        <f t="shared" si="7"/>
        <v>0</v>
      </c>
      <c r="D475" s="425" t="s">
        <v>1629</v>
      </c>
      <c r="E475" s="425">
        <v>8</v>
      </c>
      <c r="F475" s="309">
        <v>58818</v>
      </c>
      <c r="G475" s="78" t="s">
        <v>1172</v>
      </c>
      <c r="H475" s="307" t="s">
        <v>2187</v>
      </c>
      <c r="I475" s="414">
        <v>60656</v>
      </c>
      <c r="J475" s="77" t="s">
        <v>783</v>
      </c>
      <c r="K475" s="430" t="s">
        <v>2423</v>
      </c>
      <c r="L475" s="414">
        <v>62494</v>
      </c>
      <c r="M475" s="77" t="s">
        <v>1495</v>
      </c>
      <c r="N475" s="311" t="s">
        <v>2321</v>
      </c>
      <c r="O475" s="414">
        <v>64332</v>
      </c>
      <c r="P475" s="77" t="s">
        <v>1654</v>
      </c>
      <c r="Q475" s="430" t="s">
        <v>2942</v>
      </c>
      <c r="R475" s="414">
        <v>66170</v>
      </c>
      <c r="S475" s="77" t="s">
        <v>1039</v>
      </c>
      <c r="T475" s="311" t="s">
        <v>3548</v>
      </c>
      <c r="U475" s="414">
        <v>68008</v>
      </c>
      <c r="V475" s="77" t="s">
        <v>2014</v>
      </c>
      <c r="W475" s="430" t="s">
        <v>1964</v>
      </c>
      <c r="X475" s="414">
        <v>69846</v>
      </c>
      <c r="Y475" s="77" t="s">
        <v>1616</v>
      </c>
      <c r="Z475" s="311" t="s">
        <v>4541</v>
      </c>
      <c r="AA475" s="414">
        <v>71684</v>
      </c>
      <c r="AB475" s="77" t="s">
        <v>2390</v>
      </c>
      <c r="AC475" s="430" t="s">
        <v>4541</v>
      </c>
      <c r="AD475" s="414">
        <v>73521</v>
      </c>
      <c r="AE475" s="77" t="s">
        <v>3142</v>
      </c>
      <c r="AF475" s="430" t="s">
        <v>4541</v>
      </c>
      <c r="AG475" s="414">
        <v>75359</v>
      </c>
      <c r="AH475" s="77" t="s">
        <v>2700</v>
      </c>
      <c r="AI475" s="430" t="s">
        <v>4541</v>
      </c>
    </row>
    <row r="476" spans="1:35" x14ac:dyDescent="0.25">
      <c r="A476" s="76">
        <f>IF('Basic Calculator'!$AE$17&lt;&gt;"",IF(VLOOKUP('Basic Calculator'!$AE$17,'Basic Calculator'!$AG$18:$AI$75,3,FALSE)=D476,1,0),0)</f>
        <v>0</v>
      </c>
      <c r="B476" s="405">
        <f>IF('Basic Calculator'!$AE$18&lt;&gt;"",IF('Basic Calculator'!$AE$18=E476,1,0),0)</f>
        <v>0</v>
      </c>
      <c r="C476" s="81">
        <f t="shared" si="7"/>
        <v>0</v>
      </c>
      <c r="D476" s="425" t="s">
        <v>1629</v>
      </c>
      <c r="E476" s="425">
        <v>9</v>
      </c>
      <c r="F476" s="309">
        <v>62936</v>
      </c>
      <c r="G476" s="78" t="s">
        <v>2669</v>
      </c>
      <c r="H476" s="307" t="s">
        <v>2471</v>
      </c>
      <c r="I476" s="414">
        <v>64966</v>
      </c>
      <c r="J476" s="77" t="s">
        <v>536</v>
      </c>
      <c r="K476" s="430" t="s">
        <v>2322</v>
      </c>
      <c r="L476" s="414">
        <v>66996</v>
      </c>
      <c r="M476" s="77" t="s">
        <v>1273</v>
      </c>
      <c r="N476" s="311" t="s">
        <v>3348</v>
      </c>
      <c r="O476" s="414">
        <v>69026</v>
      </c>
      <c r="P476" s="77" t="s">
        <v>2269</v>
      </c>
      <c r="Q476" s="430" t="s">
        <v>3580</v>
      </c>
      <c r="R476" s="414">
        <v>71056</v>
      </c>
      <c r="S476" s="77" t="s">
        <v>1181</v>
      </c>
      <c r="T476" s="311" t="s">
        <v>4541</v>
      </c>
      <c r="U476" s="414">
        <v>73086</v>
      </c>
      <c r="V476" s="77" t="s">
        <v>2441</v>
      </c>
      <c r="W476" s="430" t="s">
        <v>4541</v>
      </c>
      <c r="X476" s="414">
        <v>75116</v>
      </c>
      <c r="Y476" s="77" t="s">
        <v>1095</v>
      </c>
      <c r="Z476" s="311" t="s">
        <v>4541</v>
      </c>
      <c r="AA476" s="414">
        <v>77146</v>
      </c>
      <c r="AB476" s="77" t="s">
        <v>2916</v>
      </c>
      <c r="AC476" s="430" t="s">
        <v>4541</v>
      </c>
      <c r="AD476" s="414">
        <v>79176</v>
      </c>
      <c r="AE476" s="77" t="s">
        <v>1649</v>
      </c>
      <c r="AF476" s="430" t="s">
        <v>4541</v>
      </c>
      <c r="AG476" s="414">
        <v>81206</v>
      </c>
      <c r="AH476" s="77" t="s">
        <v>1051</v>
      </c>
      <c r="AI476" s="430" t="s">
        <v>4541</v>
      </c>
    </row>
    <row r="477" spans="1:35" x14ac:dyDescent="0.25">
      <c r="A477" s="76">
        <f>IF('Basic Calculator'!$AE$17&lt;&gt;"",IF(VLOOKUP('Basic Calculator'!$AE$17,'Basic Calculator'!$AG$18:$AI$75,3,FALSE)=D477,1,0),0)</f>
        <v>0</v>
      </c>
      <c r="B477" s="405">
        <f>IF('Basic Calculator'!$AE$18&lt;&gt;"",IF('Basic Calculator'!$AE$18=E477,1,0),0)</f>
        <v>0</v>
      </c>
      <c r="C477" s="81">
        <f t="shared" si="7"/>
        <v>0</v>
      </c>
      <c r="D477" s="425" t="s">
        <v>1629</v>
      </c>
      <c r="E477" s="425">
        <v>10</v>
      </c>
      <c r="F477" s="309">
        <v>69306</v>
      </c>
      <c r="G477" s="78" t="s">
        <v>3027</v>
      </c>
      <c r="H477" s="307" t="s">
        <v>4541</v>
      </c>
      <c r="I477" s="414">
        <v>71541</v>
      </c>
      <c r="J477" s="77" t="s">
        <v>1781</v>
      </c>
      <c r="K477" s="430" t="s">
        <v>4541</v>
      </c>
      <c r="L477" s="414">
        <v>73777</v>
      </c>
      <c r="M477" s="77" t="s">
        <v>3736</v>
      </c>
      <c r="N477" s="311" t="s">
        <v>4541</v>
      </c>
      <c r="O477" s="414">
        <v>76012</v>
      </c>
      <c r="P477" s="77" t="s">
        <v>3181</v>
      </c>
      <c r="Q477" s="430" t="s">
        <v>4541</v>
      </c>
      <c r="R477" s="414">
        <v>78247</v>
      </c>
      <c r="S477" s="77" t="s">
        <v>1663</v>
      </c>
      <c r="T477" s="311" t="s">
        <v>4541</v>
      </c>
      <c r="U477" s="414">
        <v>80483</v>
      </c>
      <c r="V477" s="77" t="s">
        <v>4662</v>
      </c>
      <c r="W477" s="430" t="s">
        <v>4541</v>
      </c>
      <c r="X477" s="414">
        <v>82718</v>
      </c>
      <c r="Y477" s="77" t="s">
        <v>1960</v>
      </c>
      <c r="Z477" s="311" t="s">
        <v>4541</v>
      </c>
      <c r="AA477" s="414">
        <v>84953</v>
      </c>
      <c r="AB477" s="77" t="s">
        <v>863</v>
      </c>
      <c r="AC477" s="430" t="s">
        <v>4541</v>
      </c>
      <c r="AD477" s="414">
        <v>87189</v>
      </c>
      <c r="AE477" s="77" t="s">
        <v>1656</v>
      </c>
      <c r="AF477" s="430" t="s">
        <v>4541</v>
      </c>
      <c r="AG477" s="414">
        <v>89424</v>
      </c>
      <c r="AH477" s="77" t="s">
        <v>4231</v>
      </c>
      <c r="AI477" s="430" t="s">
        <v>4541</v>
      </c>
    </row>
    <row r="478" spans="1:35" x14ac:dyDescent="0.25">
      <c r="A478" s="76">
        <f>IF('Basic Calculator'!$AE$17&lt;&gt;"",IF(VLOOKUP('Basic Calculator'!$AE$17,'Basic Calculator'!$AG$18:$AI$75,3,FALSE)=D478,1,0),0)</f>
        <v>0</v>
      </c>
      <c r="B478" s="405">
        <f>IF('Basic Calculator'!$AE$18&lt;&gt;"",IF('Basic Calculator'!$AE$18=E478,1,0),0)</f>
        <v>0</v>
      </c>
      <c r="C478" s="81">
        <f t="shared" si="7"/>
        <v>0</v>
      </c>
      <c r="D478" s="425" t="s">
        <v>1629</v>
      </c>
      <c r="E478" s="425">
        <v>11</v>
      </c>
      <c r="F478" s="309">
        <v>73690</v>
      </c>
      <c r="G478" s="78" t="s">
        <v>1715</v>
      </c>
      <c r="H478" s="307" t="s">
        <v>4541</v>
      </c>
      <c r="I478" s="414">
        <v>76146</v>
      </c>
      <c r="J478" s="77" t="s">
        <v>2934</v>
      </c>
      <c r="K478" s="430" t="s">
        <v>4541</v>
      </c>
      <c r="L478" s="414">
        <v>78602</v>
      </c>
      <c r="M478" s="77" t="s">
        <v>3688</v>
      </c>
      <c r="N478" s="311" t="s">
        <v>4541</v>
      </c>
      <c r="O478" s="414">
        <v>81058</v>
      </c>
      <c r="P478" s="77" t="s">
        <v>251</v>
      </c>
      <c r="Q478" s="430" t="s">
        <v>4541</v>
      </c>
      <c r="R478" s="414">
        <v>83514</v>
      </c>
      <c r="S478" s="77" t="s">
        <v>1572</v>
      </c>
      <c r="T478" s="311" t="s">
        <v>4541</v>
      </c>
      <c r="U478" s="414">
        <v>85970</v>
      </c>
      <c r="V478" s="77" t="s">
        <v>3194</v>
      </c>
      <c r="W478" s="430" t="s">
        <v>4541</v>
      </c>
      <c r="X478" s="414">
        <v>88426</v>
      </c>
      <c r="Y478" s="77" t="s">
        <v>2899</v>
      </c>
      <c r="Z478" s="311" t="s">
        <v>4541</v>
      </c>
      <c r="AA478" s="414">
        <v>90882</v>
      </c>
      <c r="AB478" s="77" t="s">
        <v>902</v>
      </c>
      <c r="AC478" s="430" t="s">
        <v>4541</v>
      </c>
      <c r="AD478" s="414">
        <v>93338</v>
      </c>
      <c r="AE478" s="77" t="s">
        <v>2912</v>
      </c>
      <c r="AF478" s="430" t="s">
        <v>4541</v>
      </c>
      <c r="AG478" s="414">
        <v>95794</v>
      </c>
      <c r="AH478" s="77" t="s">
        <v>2910</v>
      </c>
      <c r="AI478" s="430" t="s">
        <v>4541</v>
      </c>
    </row>
    <row r="479" spans="1:35" x14ac:dyDescent="0.25">
      <c r="A479" s="76">
        <f>IF('Basic Calculator'!$AE$17&lt;&gt;"",IF(VLOOKUP('Basic Calculator'!$AE$17,'Basic Calculator'!$AG$18:$AI$75,3,FALSE)=D479,1,0),0)</f>
        <v>0</v>
      </c>
      <c r="B479" s="405">
        <f>IF('Basic Calculator'!$AE$18&lt;&gt;"",IF('Basic Calculator'!$AE$18=E479,1,0),0)</f>
        <v>0</v>
      </c>
      <c r="C479" s="81">
        <f t="shared" si="7"/>
        <v>0</v>
      </c>
      <c r="D479" s="425" t="s">
        <v>1629</v>
      </c>
      <c r="E479" s="425">
        <v>12</v>
      </c>
      <c r="F479" s="309">
        <v>88324</v>
      </c>
      <c r="G479" s="78" t="s">
        <v>1728</v>
      </c>
      <c r="H479" s="307" t="s">
        <v>4541</v>
      </c>
      <c r="I479" s="414">
        <v>91268</v>
      </c>
      <c r="J479" s="77" t="s">
        <v>2285</v>
      </c>
      <c r="K479" s="430" t="s">
        <v>4541</v>
      </c>
      <c r="L479" s="414">
        <v>94212</v>
      </c>
      <c r="M479" s="77" t="s">
        <v>1786</v>
      </c>
      <c r="N479" s="311" t="s">
        <v>4541</v>
      </c>
      <c r="O479" s="414">
        <v>97155</v>
      </c>
      <c r="P479" s="77" t="s">
        <v>2998</v>
      </c>
      <c r="Q479" s="430" t="s">
        <v>4541</v>
      </c>
      <c r="R479" s="414">
        <v>100099</v>
      </c>
      <c r="S479" s="77" t="s">
        <v>3615</v>
      </c>
      <c r="T479" s="311" t="s">
        <v>4541</v>
      </c>
      <c r="U479" s="414">
        <v>103043</v>
      </c>
      <c r="V479" s="77" t="s">
        <v>3445</v>
      </c>
      <c r="W479" s="430" t="s">
        <v>4541</v>
      </c>
      <c r="X479" s="414">
        <v>105986</v>
      </c>
      <c r="Y479" s="77" t="s">
        <v>3703</v>
      </c>
      <c r="Z479" s="311" t="s">
        <v>3703</v>
      </c>
      <c r="AA479" s="414">
        <v>108930</v>
      </c>
      <c r="AB479" s="77" t="s">
        <v>3448</v>
      </c>
      <c r="AC479" s="430" t="s">
        <v>3448</v>
      </c>
      <c r="AD479" s="414">
        <v>111874</v>
      </c>
      <c r="AE479" s="77" t="s">
        <v>3867</v>
      </c>
      <c r="AF479" s="430" t="s">
        <v>3867</v>
      </c>
      <c r="AG479" s="414">
        <v>114818</v>
      </c>
      <c r="AH479" s="77" t="s">
        <v>4767</v>
      </c>
      <c r="AI479" s="430" t="s">
        <v>4767</v>
      </c>
    </row>
    <row r="480" spans="1:35" x14ac:dyDescent="0.25">
      <c r="A480" s="76">
        <f>IF('Basic Calculator'!$AE$17&lt;&gt;"",IF(VLOOKUP('Basic Calculator'!$AE$17,'Basic Calculator'!$AG$18:$AI$75,3,FALSE)=D480,1,0),0)</f>
        <v>0</v>
      </c>
      <c r="B480" s="405">
        <f>IF('Basic Calculator'!$AE$18&lt;&gt;"",IF('Basic Calculator'!$AE$18=E480,1,0),0)</f>
        <v>0</v>
      </c>
      <c r="C480" s="81">
        <f t="shared" si="7"/>
        <v>0</v>
      </c>
      <c r="D480" s="425" t="s">
        <v>1629</v>
      </c>
      <c r="E480" s="425">
        <v>13</v>
      </c>
      <c r="F480" s="309">
        <v>105029</v>
      </c>
      <c r="G480" s="78" t="s">
        <v>3182</v>
      </c>
      <c r="H480" s="307" t="s">
        <v>3182</v>
      </c>
      <c r="I480" s="414">
        <v>108530</v>
      </c>
      <c r="J480" s="77" t="s">
        <v>2717</v>
      </c>
      <c r="K480" s="430" t="s">
        <v>2717</v>
      </c>
      <c r="L480" s="414">
        <v>112032</v>
      </c>
      <c r="M480" s="77" t="s">
        <v>4965</v>
      </c>
      <c r="N480" s="311" t="s">
        <v>4965</v>
      </c>
      <c r="O480" s="414">
        <v>115533</v>
      </c>
      <c r="P480" s="77" t="s">
        <v>3739</v>
      </c>
      <c r="Q480" s="430" t="s">
        <v>3739</v>
      </c>
      <c r="R480" s="414">
        <v>119034</v>
      </c>
      <c r="S480" s="77" t="s">
        <v>4011</v>
      </c>
      <c r="T480" s="311" t="s">
        <v>4011</v>
      </c>
      <c r="U480" s="414">
        <v>122536</v>
      </c>
      <c r="V480" s="77" t="s">
        <v>4966</v>
      </c>
      <c r="W480" s="430" t="s">
        <v>4966</v>
      </c>
      <c r="X480" s="414">
        <v>126037</v>
      </c>
      <c r="Y480" s="77" t="s">
        <v>4967</v>
      </c>
      <c r="Z480" s="311" t="s">
        <v>4967</v>
      </c>
      <c r="AA480" s="414">
        <v>129539</v>
      </c>
      <c r="AB480" s="77" t="s">
        <v>3827</v>
      </c>
      <c r="AC480" s="430" t="s">
        <v>3827</v>
      </c>
      <c r="AD480" s="414">
        <v>133040</v>
      </c>
      <c r="AE480" s="77" t="s">
        <v>3871</v>
      </c>
      <c r="AF480" s="430" t="s">
        <v>3871</v>
      </c>
      <c r="AG480" s="414">
        <v>136541</v>
      </c>
      <c r="AH480" s="77" t="s">
        <v>2655</v>
      </c>
      <c r="AI480" s="430" t="s">
        <v>2655</v>
      </c>
    </row>
    <row r="481" spans="1:35" x14ac:dyDescent="0.25">
      <c r="A481" s="76">
        <f>IF('Basic Calculator'!$AE$17&lt;&gt;"",IF(VLOOKUP('Basic Calculator'!$AE$17,'Basic Calculator'!$AG$18:$AI$75,3,FALSE)=D481,1,0),0)</f>
        <v>0</v>
      </c>
      <c r="B481" s="405">
        <f>IF('Basic Calculator'!$AE$18&lt;&gt;"",IF('Basic Calculator'!$AE$18=E481,1,0),0)</f>
        <v>0</v>
      </c>
      <c r="C481" s="81">
        <f t="shared" si="7"/>
        <v>0</v>
      </c>
      <c r="D481" s="425" t="s">
        <v>1629</v>
      </c>
      <c r="E481" s="425">
        <v>14</v>
      </c>
      <c r="F481" s="309">
        <v>124113</v>
      </c>
      <c r="G481" s="78" t="s">
        <v>4769</v>
      </c>
      <c r="H481" s="307" t="s">
        <v>4769</v>
      </c>
      <c r="I481" s="414">
        <v>128250</v>
      </c>
      <c r="J481" s="77" t="s">
        <v>3292</v>
      </c>
      <c r="K481" s="430" t="s">
        <v>3292</v>
      </c>
      <c r="L481" s="414">
        <v>132387</v>
      </c>
      <c r="M481" s="77" t="s">
        <v>2324</v>
      </c>
      <c r="N481" s="311" t="s">
        <v>2324</v>
      </c>
      <c r="O481" s="414">
        <v>136525</v>
      </c>
      <c r="P481" s="77" t="s">
        <v>2655</v>
      </c>
      <c r="Q481" s="430" t="s">
        <v>2655</v>
      </c>
      <c r="R481" s="414">
        <v>140662</v>
      </c>
      <c r="S481" s="77" t="s">
        <v>4770</v>
      </c>
      <c r="T481" s="311" t="s">
        <v>4770</v>
      </c>
      <c r="U481" s="414">
        <v>144799</v>
      </c>
      <c r="V481" s="77" t="s">
        <v>3946</v>
      </c>
      <c r="W481" s="430" t="s">
        <v>3946</v>
      </c>
      <c r="X481" s="414">
        <v>148937</v>
      </c>
      <c r="Y481" s="77" t="s">
        <v>4968</v>
      </c>
      <c r="Z481" s="311" t="s">
        <v>4968</v>
      </c>
      <c r="AA481" s="414">
        <v>153074</v>
      </c>
      <c r="AB481" s="77" t="s">
        <v>3831</v>
      </c>
      <c r="AC481" s="430" t="s">
        <v>3831</v>
      </c>
      <c r="AD481" s="414">
        <v>157211</v>
      </c>
      <c r="AE481" s="77" t="s">
        <v>4697</v>
      </c>
      <c r="AF481" s="430" t="s">
        <v>4697</v>
      </c>
      <c r="AG481" s="414">
        <v>161349</v>
      </c>
      <c r="AH481" s="77" t="s">
        <v>4732</v>
      </c>
      <c r="AI481" s="430" t="s">
        <v>4732</v>
      </c>
    </row>
    <row r="482" spans="1:35" ht="15.75" thickBot="1" x14ac:dyDescent="0.3">
      <c r="A482" s="419">
        <f>IF('Basic Calculator'!$AE$17&lt;&gt;"",IF(VLOOKUP('Basic Calculator'!$AE$17,'Basic Calculator'!$AG$18:$AI$75,3,FALSE)=D482,1,0),0)</f>
        <v>0</v>
      </c>
      <c r="B482" s="420">
        <f>IF('Basic Calculator'!$AE$18&lt;&gt;"",IF('Basic Calculator'!$AE$18=E482,1,0),0)</f>
        <v>0</v>
      </c>
      <c r="C482" s="422">
        <f t="shared" si="7"/>
        <v>0</v>
      </c>
      <c r="D482" s="426" t="s">
        <v>1629</v>
      </c>
      <c r="E482" s="426">
        <v>15</v>
      </c>
      <c r="F482" s="423">
        <v>145988</v>
      </c>
      <c r="G482" s="416" t="s">
        <v>4969</v>
      </c>
      <c r="H482" s="428" t="s">
        <v>4969</v>
      </c>
      <c r="I482" s="415">
        <v>150854</v>
      </c>
      <c r="J482" s="431" t="s">
        <v>3030</v>
      </c>
      <c r="K482" s="432" t="s">
        <v>3030</v>
      </c>
      <c r="L482" s="415">
        <v>155720</v>
      </c>
      <c r="M482" s="431" t="s">
        <v>3734</v>
      </c>
      <c r="N482" s="433" t="s">
        <v>3734</v>
      </c>
      <c r="O482" s="415">
        <v>160586</v>
      </c>
      <c r="P482" s="431" t="s">
        <v>3745</v>
      </c>
      <c r="Q482" s="432" t="s">
        <v>3745</v>
      </c>
      <c r="R482" s="415">
        <v>165451</v>
      </c>
      <c r="S482" s="431" t="s">
        <v>4776</v>
      </c>
      <c r="T482" s="433" t="s">
        <v>4776</v>
      </c>
      <c r="U482" s="415">
        <v>170317</v>
      </c>
      <c r="V482" s="431" t="s">
        <v>3948</v>
      </c>
      <c r="W482" s="432" t="s">
        <v>3948</v>
      </c>
      <c r="X482" s="415">
        <v>175183</v>
      </c>
      <c r="Y482" s="431" t="s">
        <v>3879</v>
      </c>
      <c r="Z482" s="433" t="s">
        <v>3879</v>
      </c>
      <c r="AA482" s="415">
        <v>180049</v>
      </c>
      <c r="AB482" s="431" t="s">
        <v>3456</v>
      </c>
      <c r="AC482" s="432" t="s">
        <v>3456</v>
      </c>
      <c r="AD482" s="415">
        <v>184915</v>
      </c>
      <c r="AE482" s="431" t="s">
        <v>4701</v>
      </c>
      <c r="AF482" s="432" t="s">
        <v>4701</v>
      </c>
      <c r="AG482" s="415">
        <v>189781</v>
      </c>
      <c r="AH482" s="431" t="s">
        <v>4970</v>
      </c>
      <c r="AI482" s="432" t="s">
        <v>4970</v>
      </c>
    </row>
    <row r="483" spans="1:35" x14ac:dyDescent="0.25">
      <c r="A483" s="82">
        <f>IF('Basic Calculator'!$AE$17&lt;&gt;"",IF(VLOOKUP('Basic Calculator'!$AE$17,'Basic Calculator'!$AG$18:$AI$75,3,FALSE)=D483,1,0),0)</f>
        <v>0</v>
      </c>
      <c r="B483" s="407">
        <f>IF('Basic Calculator'!$AE$18&lt;&gt;"",IF('Basic Calculator'!$AE$18=E483,1,0),0)</f>
        <v>0</v>
      </c>
      <c r="C483" s="83">
        <f t="shared" si="7"/>
        <v>0</v>
      </c>
      <c r="D483" s="434" t="s">
        <v>1630</v>
      </c>
      <c r="E483" s="434">
        <v>1</v>
      </c>
      <c r="F483" s="308">
        <v>29866</v>
      </c>
      <c r="G483" s="84" t="s">
        <v>4946</v>
      </c>
      <c r="H483" s="400" t="s">
        <v>221</v>
      </c>
      <c r="I483" s="413">
        <v>30868</v>
      </c>
      <c r="J483" s="85" t="s">
        <v>2702</v>
      </c>
      <c r="K483" s="429" t="s">
        <v>2703</v>
      </c>
      <c r="L483" s="413">
        <v>31860</v>
      </c>
      <c r="M483" s="85" t="s">
        <v>2171</v>
      </c>
      <c r="N483" s="310" t="s">
        <v>1477</v>
      </c>
      <c r="O483" s="413">
        <v>32850</v>
      </c>
      <c r="P483" s="85" t="s">
        <v>2666</v>
      </c>
      <c r="Q483" s="429" t="s">
        <v>768</v>
      </c>
      <c r="R483" s="413">
        <v>33840</v>
      </c>
      <c r="S483" s="85" t="s">
        <v>4586</v>
      </c>
      <c r="T483" s="310" t="s">
        <v>1156</v>
      </c>
      <c r="U483" s="413">
        <v>34420</v>
      </c>
      <c r="V483" s="85" t="s">
        <v>3697</v>
      </c>
      <c r="W483" s="429" t="s">
        <v>566</v>
      </c>
      <c r="X483" s="413">
        <v>35404</v>
      </c>
      <c r="Y483" s="85" t="s">
        <v>3636</v>
      </c>
      <c r="Z483" s="310" t="s">
        <v>1621</v>
      </c>
      <c r="AA483" s="413">
        <v>36394</v>
      </c>
      <c r="AB483" s="85" t="s">
        <v>4971</v>
      </c>
      <c r="AC483" s="429" t="s">
        <v>1360</v>
      </c>
      <c r="AD483" s="413">
        <v>36434</v>
      </c>
      <c r="AE483" s="85" t="s">
        <v>4181</v>
      </c>
      <c r="AF483" s="429" t="s">
        <v>1379</v>
      </c>
      <c r="AG483" s="413">
        <v>37359</v>
      </c>
      <c r="AH483" s="85" t="s">
        <v>298</v>
      </c>
      <c r="AI483" s="429" t="s">
        <v>1719</v>
      </c>
    </row>
    <row r="484" spans="1:35" x14ac:dyDescent="0.25">
      <c r="A484" s="76">
        <f>IF('Basic Calculator'!$AE$17&lt;&gt;"",IF(VLOOKUP('Basic Calculator'!$AE$17,'Basic Calculator'!$AG$18:$AI$75,3,FALSE)=D484,1,0),0)</f>
        <v>0</v>
      </c>
      <c r="B484" s="405">
        <f>IF('Basic Calculator'!$AE$18&lt;&gt;"",IF('Basic Calculator'!$AE$18=E484,1,0),0)</f>
        <v>0</v>
      </c>
      <c r="C484" s="81">
        <f t="shared" si="7"/>
        <v>0</v>
      </c>
      <c r="D484" s="425" t="s">
        <v>1630</v>
      </c>
      <c r="E484" s="425">
        <v>2</v>
      </c>
      <c r="F484" s="309">
        <v>33582</v>
      </c>
      <c r="G484" s="78" t="s">
        <v>2438</v>
      </c>
      <c r="H484" s="307" t="s">
        <v>1359</v>
      </c>
      <c r="I484" s="414">
        <v>34381</v>
      </c>
      <c r="J484" s="77" t="s">
        <v>4972</v>
      </c>
      <c r="K484" s="430" t="s">
        <v>4184</v>
      </c>
      <c r="L484" s="414">
        <v>35494</v>
      </c>
      <c r="M484" s="77" t="s">
        <v>721</v>
      </c>
      <c r="N484" s="311" t="s">
        <v>365</v>
      </c>
      <c r="O484" s="414">
        <v>36434</v>
      </c>
      <c r="P484" s="77" t="s">
        <v>4181</v>
      </c>
      <c r="Q484" s="430" t="s">
        <v>1379</v>
      </c>
      <c r="R484" s="414">
        <v>36845</v>
      </c>
      <c r="S484" s="77" t="s">
        <v>2017</v>
      </c>
      <c r="T484" s="311" t="s">
        <v>789</v>
      </c>
      <c r="U484" s="414">
        <v>37929</v>
      </c>
      <c r="V484" s="77" t="s">
        <v>514</v>
      </c>
      <c r="W484" s="430" t="s">
        <v>1609</v>
      </c>
      <c r="X484" s="414">
        <v>39013</v>
      </c>
      <c r="Y484" s="77" t="s">
        <v>4973</v>
      </c>
      <c r="Z484" s="311" t="s">
        <v>663</v>
      </c>
      <c r="AA484" s="414">
        <v>40097</v>
      </c>
      <c r="AB484" s="77" t="s">
        <v>915</v>
      </c>
      <c r="AC484" s="430" t="s">
        <v>593</v>
      </c>
      <c r="AD484" s="414">
        <v>41181</v>
      </c>
      <c r="AE484" s="77" t="s">
        <v>606</v>
      </c>
      <c r="AF484" s="430" t="s">
        <v>1264</v>
      </c>
      <c r="AG484" s="414">
        <v>42265</v>
      </c>
      <c r="AH484" s="77" t="s">
        <v>412</v>
      </c>
      <c r="AI484" s="430" t="s">
        <v>661</v>
      </c>
    </row>
    <row r="485" spans="1:35" x14ac:dyDescent="0.25">
      <c r="A485" s="76">
        <f>IF('Basic Calculator'!$AE$17&lt;&gt;"",IF(VLOOKUP('Basic Calculator'!$AE$17,'Basic Calculator'!$AG$18:$AI$75,3,FALSE)=D485,1,0),0)</f>
        <v>0</v>
      </c>
      <c r="B485" s="405">
        <f>IF('Basic Calculator'!$AE$18&lt;&gt;"",IF('Basic Calculator'!$AE$18=E485,1,0),0)</f>
        <v>0</v>
      </c>
      <c r="C485" s="81">
        <f t="shared" si="7"/>
        <v>0</v>
      </c>
      <c r="D485" s="425" t="s">
        <v>1630</v>
      </c>
      <c r="E485" s="425">
        <v>3</v>
      </c>
      <c r="F485" s="309">
        <v>43970</v>
      </c>
      <c r="G485" s="78" t="s">
        <v>4561</v>
      </c>
      <c r="H485" s="307" t="s">
        <v>3848</v>
      </c>
      <c r="I485" s="414">
        <v>45191</v>
      </c>
      <c r="J485" s="77" t="s">
        <v>1270</v>
      </c>
      <c r="K485" s="430" t="s">
        <v>1271</v>
      </c>
      <c r="L485" s="414">
        <v>46412</v>
      </c>
      <c r="M485" s="77" t="s">
        <v>754</v>
      </c>
      <c r="N485" s="311" t="s">
        <v>755</v>
      </c>
      <c r="O485" s="414">
        <v>47634</v>
      </c>
      <c r="P485" s="77" t="s">
        <v>416</v>
      </c>
      <c r="Q485" s="430" t="s">
        <v>597</v>
      </c>
      <c r="R485" s="414">
        <v>48855</v>
      </c>
      <c r="S485" s="77" t="s">
        <v>2996</v>
      </c>
      <c r="T485" s="311" t="s">
        <v>2997</v>
      </c>
      <c r="U485" s="414">
        <v>50076</v>
      </c>
      <c r="V485" s="77" t="s">
        <v>1094</v>
      </c>
      <c r="W485" s="430" t="s">
        <v>1095</v>
      </c>
      <c r="X485" s="414">
        <v>51297</v>
      </c>
      <c r="Y485" s="77" t="s">
        <v>1696</v>
      </c>
      <c r="Z485" s="311" t="s">
        <v>1697</v>
      </c>
      <c r="AA485" s="414">
        <v>52518</v>
      </c>
      <c r="AB485" s="77" t="s">
        <v>1703</v>
      </c>
      <c r="AC485" s="430" t="s">
        <v>1485</v>
      </c>
      <c r="AD485" s="414">
        <v>53740</v>
      </c>
      <c r="AE485" s="77" t="s">
        <v>2043</v>
      </c>
      <c r="AF485" s="430" t="s">
        <v>1680</v>
      </c>
      <c r="AG485" s="414">
        <v>54961</v>
      </c>
      <c r="AH485" s="77" t="s">
        <v>316</v>
      </c>
      <c r="AI485" s="430" t="s">
        <v>1623</v>
      </c>
    </row>
    <row r="486" spans="1:35" x14ac:dyDescent="0.25">
      <c r="A486" s="76">
        <f>IF('Basic Calculator'!$AE$17&lt;&gt;"",IF(VLOOKUP('Basic Calculator'!$AE$17,'Basic Calculator'!$AG$18:$AI$75,3,FALSE)=D486,1,0),0)</f>
        <v>0</v>
      </c>
      <c r="B486" s="405">
        <f>IF('Basic Calculator'!$AE$18&lt;&gt;"",IF('Basic Calculator'!$AE$18=E486,1,0),0)</f>
        <v>0</v>
      </c>
      <c r="C486" s="81">
        <f t="shared" si="7"/>
        <v>0</v>
      </c>
      <c r="D486" s="425" t="s">
        <v>1630</v>
      </c>
      <c r="E486" s="425">
        <v>4</v>
      </c>
      <c r="F486" s="309">
        <v>49356</v>
      </c>
      <c r="G486" s="78" t="s">
        <v>3201</v>
      </c>
      <c r="H486" s="307" t="s">
        <v>1373</v>
      </c>
      <c r="I486" s="414">
        <v>50727</v>
      </c>
      <c r="J486" s="77" t="s">
        <v>1441</v>
      </c>
      <c r="K486" s="430" t="s">
        <v>1423</v>
      </c>
      <c r="L486" s="414">
        <v>52097</v>
      </c>
      <c r="M486" s="77" t="s">
        <v>193</v>
      </c>
      <c r="N486" s="311" t="s">
        <v>2952</v>
      </c>
      <c r="O486" s="414">
        <v>53468</v>
      </c>
      <c r="P486" s="77" t="s">
        <v>1136</v>
      </c>
      <c r="Q486" s="430" t="s">
        <v>1115</v>
      </c>
      <c r="R486" s="414">
        <v>54839</v>
      </c>
      <c r="S486" s="77" t="s">
        <v>988</v>
      </c>
      <c r="T486" s="311" t="s">
        <v>2046</v>
      </c>
      <c r="U486" s="414">
        <v>56209</v>
      </c>
      <c r="V486" s="77" t="s">
        <v>1164</v>
      </c>
      <c r="W486" s="430" t="s">
        <v>716</v>
      </c>
      <c r="X486" s="414">
        <v>57580</v>
      </c>
      <c r="Y486" s="77" t="s">
        <v>1261</v>
      </c>
      <c r="Z486" s="311" t="s">
        <v>2874</v>
      </c>
      <c r="AA486" s="414">
        <v>58950</v>
      </c>
      <c r="AB486" s="77" t="s">
        <v>277</v>
      </c>
      <c r="AC486" s="430" t="s">
        <v>3006</v>
      </c>
      <c r="AD486" s="414">
        <v>60321</v>
      </c>
      <c r="AE486" s="77" t="s">
        <v>1743</v>
      </c>
      <c r="AF486" s="430" t="s">
        <v>1744</v>
      </c>
      <c r="AG486" s="414">
        <v>61692</v>
      </c>
      <c r="AH486" s="77" t="s">
        <v>2583</v>
      </c>
      <c r="AI486" s="430" t="s">
        <v>2057</v>
      </c>
    </row>
    <row r="487" spans="1:35" x14ac:dyDescent="0.25">
      <c r="A487" s="76">
        <f>IF('Basic Calculator'!$AE$17&lt;&gt;"",IF(VLOOKUP('Basic Calculator'!$AE$17,'Basic Calculator'!$AG$18:$AI$75,3,FALSE)=D487,1,0),0)</f>
        <v>0</v>
      </c>
      <c r="B487" s="405">
        <f>IF('Basic Calculator'!$AE$18&lt;&gt;"",IF('Basic Calculator'!$AE$18=E487,1,0),0)</f>
        <v>0</v>
      </c>
      <c r="C487" s="81">
        <f t="shared" si="7"/>
        <v>0</v>
      </c>
      <c r="D487" s="425" t="s">
        <v>1630</v>
      </c>
      <c r="E487" s="425">
        <v>5</v>
      </c>
      <c r="F487" s="309">
        <v>56755</v>
      </c>
      <c r="G487" s="78" t="s">
        <v>880</v>
      </c>
      <c r="H487" s="307" t="s">
        <v>881</v>
      </c>
      <c r="I487" s="414">
        <v>58289</v>
      </c>
      <c r="J487" s="77" t="s">
        <v>1467</v>
      </c>
      <c r="K487" s="430" t="s">
        <v>1595</v>
      </c>
      <c r="L487" s="414">
        <v>59823</v>
      </c>
      <c r="M487" s="77" t="s">
        <v>1986</v>
      </c>
      <c r="N487" s="311" t="s">
        <v>1968</v>
      </c>
      <c r="O487" s="414">
        <v>61356</v>
      </c>
      <c r="P487" s="77" t="s">
        <v>697</v>
      </c>
      <c r="Q487" s="430" t="s">
        <v>2691</v>
      </c>
      <c r="R487" s="414">
        <v>62890</v>
      </c>
      <c r="S487" s="77" t="s">
        <v>3680</v>
      </c>
      <c r="T487" s="311" t="s">
        <v>3681</v>
      </c>
      <c r="U487" s="414">
        <v>64423</v>
      </c>
      <c r="V487" s="77" t="s">
        <v>1363</v>
      </c>
      <c r="W487" s="430" t="s">
        <v>2289</v>
      </c>
      <c r="X487" s="414">
        <v>65957</v>
      </c>
      <c r="Y487" s="77" t="s">
        <v>3403</v>
      </c>
      <c r="Z487" s="311" t="s">
        <v>2255</v>
      </c>
      <c r="AA487" s="414">
        <v>67491</v>
      </c>
      <c r="AB487" s="77" t="s">
        <v>922</v>
      </c>
      <c r="AC487" s="430" t="s">
        <v>2210</v>
      </c>
      <c r="AD487" s="414">
        <v>69024</v>
      </c>
      <c r="AE487" s="77" t="s">
        <v>2269</v>
      </c>
      <c r="AF487" s="430" t="s">
        <v>3580</v>
      </c>
      <c r="AG487" s="414">
        <v>70558</v>
      </c>
      <c r="AH487" s="77" t="s">
        <v>1008</v>
      </c>
      <c r="AI487" s="430" t="s">
        <v>3809</v>
      </c>
    </row>
    <row r="488" spans="1:35" x14ac:dyDescent="0.25">
      <c r="A488" s="76">
        <f>IF('Basic Calculator'!$AE$17&lt;&gt;"",IF(VLOOKUP('Basic Calculator'!$AE$17,'Basic Calculator'!$AG$18:$AI$75,3,FALSE)=D488,1,0),0)</f>
        <v>0</v>
      </c>
      <c r="B488" s="405">
        <f>IF('Basic Calculator'!$AE$18&lt;&gt;"",IF('Basic Calculator'!$AE$18=E488,1,0),0)</f>
        <v>0</v>
      </c>
      <c r="C488" s="81">
        <f t="shared" si="7"/>
        <v>0</v>
      </c>
      <c r="D488" s="425" t="s">
        <v>1630</v>
      </c>
      <c r="E488" s="425">
        <v>6</v>
      </c>
      <c r="F488" s="309">
        <v>59851</v>
      </c>
      <c r="G488" s="78" t="s">
        <v>271</v>
      </c>
      <c r="H488" s="307" t="s">
        <v>2846</v>
      </c>
      <c r="I488" s="414">
        <v>61561</v>
      </c>
      <c r="J488" s="77" t="s">
        <v>2039</v>
      </c>
      <c r="K488" s="430" t="s">
        <v>2819</v>
      </c>
      <c r="L488" s="414">
        <v>63272</v>
      </c>
      <c r="M488" s="77" t="s">
        <v>392</v>
      </c>
      <c r="N488" s="311" t="s">
        <v>2875</v>
      </c>
      <c r="O488" s="414">
        <v>64982</v>
      </c>
      <c r="P488" s="77" t="s">
        <v>435</v>
      </c>
      <c r="Q488" s="430" t="s">
        <v>3176</v>
      </c>
      <c r="R488" s="414">
        <v>66692</v>
      </c>
      <c r="S488" s="77" t="s">
        <v>1801</v>
      </c>
      <c r="T488" s="311" t="s">
        <v>4974</v>
      </c>
      <c r="U488" s="414">
        <v>68402</v>
      </c>
      <c r="V488" s="77" t="s">
        <v>1126</v>
      </c>
      <c r="W488" s="430" t="s">
        <v>3141</v>
      </c>
      <c r="X488" s="414">
        <v>70112</v>
      </c>
      <c r="Y488" s="77" t="s">
        <v>1438</v>
      </c>
      <c r="Z488" s="311" t="s">
        <v>3839</v>
      </c>
      <c r="AA488" s="414">
        <v>71823</v>
      </c>
      <c r="AB488" s="77" t="s">
        <v>1737</v>
      </c>
      <c r="AC488" s="430" t="s">
        <v>3340</v>
      </c>
      <c r="AD488" s="414">
        <v>73533</v>
      </c>
      <c r="AE488" s="77" t="s">
        <v>3142</v>
      </c>
      <c r="AF488" s="430" t="s">
        <v>3795</v>
      </c>
      <c r="AG488" s="414">
        <v>75243</v>
      </c>
      <c r="AH488" s="77" t="s">
        <v>1218</v>
      </c>
      <c r="AI488" s="430" t="s">
        <v>2880</v>
      </c>
    </row>
    <row r="489" spans="1:35" x14ac:dyDescent="0.25">
      <c r="A489" s="76">
        <f>IF('Basic Calculator'!$AE$17&lt;&gt;"",IF(VLOOKUP('Basic Calculator'!$AE$17,'Basic Calculator'!$AG$18:$AI$75,3,FALSE)=D489,1,0),0)</f>
        <v>0</v>
      </c>
      <c r="B489" s="405">
        <f>IF('Basic Calculator'!$AE$18&lt;&gt;"",IF('Basic Calculator'!$AE$18=E489,1,0),0)</f>
        <v>0</v>
      </c>
      <c r="C489" s="81">
        <f t="shared" si="7"/>
        <v>0</v>
      </c>
      <c r="D489" s="425" t="s">
        <v>1630</v>
      </c>
      <c r="E489" s="425">
        <v>7</v>
      </c>
      <c r="F489" s="309">
        <v>64608</v>
      </c>
      <c r="G489" s="78" t="s">
        <v>1268</v>
      </c>
      <c r="H489" s="307" t="s">
        <v>3137</v>
      </c>
      <c r="I489" s="414">
        <v>66509</v>
      </c>
      <c r="J489" s="77" t="s">
        <v>2682</v>
      </c>
      <c r="K489" s="430" t="s">
        <v>2736</v>
      </c>
      <c r="L489" s="414">
        <v>68409</v>
      </c>
      <c r="M489" s="77" t="s">
        <v>1126</v>
      </c>
      <c r="N489" s="311" t="s">
        <v>3141</v>
      </c>
      <c r="O489" s="414">
        <v>70309</v>
      </c>
      <c r="P489" s="77" t="s">
        <v>1147</v>
      </c>
      <c r="Q489" s="430" t="s">
        <v>3110</v>
      </c>
      <c r="R489" s="414">
        <v>72210</v>
      </c>
      <c r="S489" s="77" t="s">
        <v>2786</v>
      </c>
      <c r="T489" s="311" t="s">
        <v>3008</v>
      </c>
      <c r="U489" s="414">
        <v>74110</v>
      </c>
      <c r="V489" s="77" t="s">
        <v>1440</v>
      </c>
      <c r="W489" s="430" t="s">
        <v>4277</v>
      </c>
      <c r="X489" s="414">
        <v>76011</v>
      </c>
      <c r="Y489" s="77" t="s">
        <v>3181</v>
      </c>
      <c r="Z489" s="311" t="s">
        <v>4975</v>
      </c>
      <c r="AA489" s="414">
        <v>77911</v>
      </c>
      <c r="AB489" s="77" t="s">
        <v>2491</v>
      </c>
      <c r="AC489" s="430" t="s">
        <v>4976</v>
      </c>
      <c r="AD489" s="414">
        <v>79811</v>
      </c>
      <c r="AE489" s="77" t="s">
        <v>485</v>
      </c>
      <c r="AF489" s="430" t="s">
        <v>4977</v>
      </c>
      <c r="AG489" s="414">
        <v>81712</v>
      </c>
      <c r="AH489" s="77" t="s">
        <v>1731</v>
      </c>
      <c r="AI489" s="430" t="s">
        <v>4977</v>
      </c>
    </row>
    <row r="490" spans="1:35" x14ac:dyDescent="0.25">
      <c r="A490" s="76">
        <f>IF('Basic Calculator'!$AE$17&lt;&gt;"",IF(VLOOKUP('Basic Calculator'!$AE$17,'Basic Calculator'!$AG$18:$AI$75,3,FALSE)=D490,1,0),0)</f>
        <v>0</v>
      </c>
      <c r="B490" s="405">
        <f>IF('Basic Calculator'!$AE$18&lt;&gt;"",IF('Basic Calculator'!$AE$18=E490,1,0),0)</f>
        <v>0</v>
      </c>
      <c r="C490" s="81">
        <f t="shared" si="7"/>
        <v>0</v>
      </c>
      <c r="D490" s="425" t="s">
        <v>1630</v>
      </c>
      <c r="E490" s="425">
        <v>8</v>
      </c>
      <c r="F490" s="309">
        <v>67340</v>
      </c>
      <c r="G490" s="78" t="s">
        <v>936</v>
      </c>
      <c r="H490" s="307" t="s">
        <v>2496</v>
      </c>
      <c r="I490" s="414">
        <v>69444</v>
      </c>
      <c r="J490" s="77" t="s">
        <v>1512</v>
      </c>
      <c r="K490" s="430" t="s">
        <v>2987</v>
      </c>
      <c r="L490" s="414">
        <v>71548</v>
      </c>
      <c r="M490" s="77" t="s">
        <v>1781</v>
      </c>
      <c r="N490" s="311" t="s">
        <v>4077</v>
      </c>
      <c r="O490" s="414">
        <v>73652</v>
      </c>
      <c r="P490" s="77" t="s">
        <v>898</v>
      </c>
      <c r="Q490" s="430" t="s">
        <v>2931</v>
      </c>
      <c r="R490" s="414">
        <v>75757</v>
      </c>
      <c r="S490" s="77" t="s">
        <v>4152</v>
      </c>
      <c r="T490" s="311" t="s">
        <v>2950</v>
      </c>
      <c r="U490" s="414">
        <v>77861</v>
      </c>
      <c r="V490" s="77" t="s">
        <v>786</v>
      </c>
      <c r="W490" s="430" t="s">
        <v>2090</v>
      </c>
      <c r="X490" s="414">
        <v>79965</v>
      </c>
      <c r="Y490" s="77" t="s">
        <v>3917</v>
      </c>
      <c r="Z490" s="311" t="s">
        <v>4977</v>
      </c>
      <c r="AA490" s="414">
        <v>82069</v>
      </c>
      <c r="AB490" s="77" t="s">
        <v>1702</v>
      </c>
      <c r="AC490" s="430" t="s">
        <v>4977</v>
      </c>
      <c r="AD490" s="414">
        <v>84173</v>
      </c>
      <c r="AE490" s="77" t="s">
        <v>3916</v>
      </c>
      <c r="AF490" s="430" t="s">
        <v>4977</v>
      </c>
      <c r="AG490" s="414">
        <v>86277</v>
      </c>
      <c r="AH490" s="77" t="s">
        <v>2083</v>
      </c>
      <c r="AI490" s="430" t="s">
        <v>4977</v>
      </c>
    </row>
    <row r="491" spans="1:35" x14ac:dyDescent="0.25">
      <c r="A491" s="76">
        <f>IF('Basic Calculator'!$AE$17&lt;&gt;"",IF(VLOOKUP('Basic Calculator'!$AE$17,'Basic Calculator'!$AG$18:$AI$75,3,FALSE)=D491,1,0),0)</f>
        <v>0</v>
      </c>
      <c r="B491" s="405">
        <f>IF('Basic Calculator'!$AE$18&lt;&gt;"",IF('Basic Calculator'!$AE$18=E491,1,0),0)</f>
        <v>0</v>
      </c>
      <c r="C491" s="81">
        <f t="shared" si="7"/>
        <v>0</v>
      </c>
      <c r="D491" s="425" t="s">
        <v>1630</v>
      </c>
      <c r="E491" s="425">
        <v>9</v>
      </c>
      <c r="F491" s="309">
        <v>72054</v>
      </c>
      <c r="G491" s="78" t="s">
        <v>2281</v>
      </c>
      <c r="H491" s="307" t="s">
        <v>4838</v>
      </c>
      <c r="I491" s="414">
        <v>74378</v>
      </c>
      <c r="J491" s="77" t="s">
        <v>1141</v>
      </c>
      <c r="K491" s="430" t="s">
        <v>4823</v>
      </c>
      <c r="L491" s="414">
        <v>76702</v>
      </c>
      <c r="M491" s="77" t="s">
        <v>691</v>
      </c>
      <c r="N491" s="311" t="s">
        <v>4824</v>
      </c>
      <c r="O491" s="414">
        <v>79026</v>
      </c>
      <c r="P491" s="77" t="s">
        <v>3849</v>
      </c>
      <c r="Q491" s="430" t="s">
        <v>4978</v>
      </c>
      <c r="R491" s="414">
        <v>81351</v>
      </c>
      <c r="S491" s="77" t="s">
        <v>4979</v>
      </c>
      <c r="T491" s="311" t="s">
        <v>4977</v>
      </c>
      <c r="U491" s="414">
        <v>83675</v>
      </c>
      <c r="V491" s="77" t="s">
        <v>4926</v>
      </c>
      <c r="W491" s="430" t="s">
        <v>4977</v>
      </c>
      <c r="X491" s="414">
        <v>85999</v>
      </c>
      <c r="Y491" s="77" t="s">
        <v>2025</v>
      </c>
      <c r="Z491" s="311" t="s">
        <v>4977</v>
      </c>
      <c r="AA491" s="414">
        <v>88323</v>
      </c>
      <c r="AB491" s="77" t="s">
        <v>1728</v>
      </c>
      <c r="AC491" s="430" t="s">
        <v>4977</v>
      </c>
      <c r="AD491" s="414">
        <v>90647</v>
      </c>
      <c r="AE491" s="77" t="s">
        <v>2049</v>
      </c>
      <c r="AF491" s="430" t="s">
        <v>4977</v>
      </c>
      <c r="AG491" s="414">
        <v>92972</v>
      </c>
      <c r="AH491" s="77" t="s">
        <v>1518</v>
      </c>
      <c r="AI491" s="430" t="s">
        <v>4977</v>
      </c>
    </row>
    <row r="492" spans="1:35" x14ac:dyDescent="0.25">
      <c r="A492" s="76">
        <f>IF('Basic Calculator'!$AE$17&lt;&gt;"",IF(VLOOKUP('Basic Calculator'!$AE$17,'Basic Calculator'!$AG$18:$AI$75,3,FALSE)=D492,1,0),0)</f>
        <v>0</v>
      </c>
      <c r="B492" s="405">
        <f>IF('Basic Calculator'!$AE$18&lt;&gt;"",IF('Basic Calculator'!$AE$18=E492,1,0),0)</f>
        <v>0</v>
      </c>
      <c r="C492" s="81">
        <f t="shared" si="7"/>
        <v>0</v>
      </c>
      <c r="D492" s="425" t="s">
        <v>1630</v>
      </c>
      <c r="E492" s="425">
        <v>10</v>
      </c>
      <c r="F492" s="309">
        <v>79347</v>
      </c>
      <c r="G492" s="78" t="s">
        <v>3151</v>
      </c>
      <c r="H492" s="307" t="s">
        <v>4977</v>
      </c>
      <c r="I492" s="414">
        <v>81906</v>
      </c>
      <c r="J492" s="77" t="s">
        <v>2976</v>
      </c>
      <c r="K492" s="430" t="s">
        <v>4977</v>
      </c>
      <c r="L492" s="414">
        <v>84465</v>
      </c>
      <c r="M492" s="77" t="s">
        <v>2161</v>
      </c>
      <c r="N492" s="311" t="s">
        <v>4977</v>
      </c>
      <c r="O492" s="414">
        <v>87025</v>
      </c>
      <c r="P492" s="77" t="s">
        <v>1748</v>
      </c>
      <c r="Q492" s="430" t="s">
        <v>4977</v>
      </c>
      <c r="R492" s="414">
        <v>89584</v>
      </c>
      <c r="S492" s="77" t="s">
        <v>1284</v>
      </c>
      <c r="T492" s="311" t="s">
        <v>4977</v>
      </c>
      <c r="U492" s="414">
        <v>92143</v>
      </c>
      <c r="V492" s="77" t="s">
        <v>2843</v>
      </c>
      <c r="W492" s="430" t="s">
        <v>4977</v>
      </c>
      <c r="X492" s="414">
        <v>94702</v>
      </c>
      <c r="Y492" s="77" t="s">
        <v>2930</v>
      </c>
      <c r="Z492" s="311" t="s">
        <v>4977</v>
      </c>
      <c r="AA492" s="414">
        <v>97261</v>
      </c>
      <c r="AB492" s="77" t="s">
        <v>4980</v>
      </c>
      <c r="AC492" s="430" t="s">
        <v>4977</v>
      </c>
      <c r="AD492" s="414">
        <v>99821</v>
      </c>
      <c r="AE492" s="77" t="s">
        <v>4981</v>
      </c>
      <c r="AF492" s="430" t="s">
        <v>4977</v>
      </c>
      <c r="AG492" s="414">
        <v>102380</v>
      </c>
      <c r="AH492" s="77" t="s">
        <v>2600</v>
      </c>
      <c r="AI492" s="430" t="s">
        <v>4977</v>
      </c>
    </row>
    <row r="493" spans="1:35" x14ac:dyDescent="0.25">
      <c r="A493" s="76">
        <f>IF('Basic Calculator'!$AE$17&lt;&gt;"",IF(VLOOKUP('Basic Calculator'!$AE$17,'Basic Calculator'!$AG$18:$AI$75,3,FALSE)=D493,1,0),0)</f>
        <v>0</v>
      </c>
      <c r="B493" s="405">
        <f>IF('Basic Calculator'!$AE$18&lt;&gt;"",IF('Basic Calculator'!$AE$18=E493,1,0),0)</f>
        <v>0</v>
      </c>
      <c r="C493" s="81">
        <f t="shared" si="7"/>
        <v>0</v>
      </c>
      <c r="D493" s="425" t="s">
        <v>1630</v>
      </c>
      <c r="E493" s="425">
        <v>11</v>
      </c>
      <c r="F493" s="309">
        <v>84366</v>
      </c>
      <c r="G493" s="78" t="s">
        <v>3704</v>
      </c>
      <c r="H493" s="307" t="s">
        <v>4977</v>
      </c>
      <c r="I493" s="414">
        <v>87178</v>
      </c>
      <c r="J493" s="77" t="s">
        <v>3152</v>
      </c>
      <c r="K493" s="430" t="s">
        <v>4977</v>
      </c>
      <c r="L493" s="414">
        <v>89990</v>
      </c>
      <c r="M493" s="77" t="s">
        <v>3489</v>
      </c>
      <c r="N493" s="311" t="s">
        <v>4977</v>
      </c>
      <c r="O493" s="414">
        <v>92802</v>
      </c>
      <c r="P493" s="77" t="s">
        <v>4982</v>
      </c>
      <c r="Q493" s="430" t="s">
        <v>4977</v>
      </c>
      <c r="R493" s="414">
        <v>95614</v>
      </c>
      <c r="S493" s="77" t="s">
        <v>3436</v>
      </c>
      <c r="T493" s="311" t="s">
        <v>4977</v>
      </c>
      <c r="U493" s="414">
        <v>98426</v>
      </c>
      <c r="V493" s="77" t="s">
        <v>3616</v>
      </c>
      <c r="W493" s="430" t="s">
        <v>4977</v>
      </c>
      <c r="X493" s="414">
        <v>101237</v>
      </c>
      <c r="Y493" s="77" t="s">
        <v>2210</v>
      </c>
      <c r="Z493" s="311" t="s">
        <v>4977</v>
      </c>
      <c r="AA493" s="414">
        <v>104049</v>
      </c>
      <c r="AB493" s="77" t="s">
        <v>3371</v>
      </c>
      <c r="AC493" s="430" t="s">
        <v>4977</v>
      </c>
      <c r="AD493" s="414">
        <v>106861</v>
      </c>
      <c r="AE493" s="77" t="s">
        <v>3921</v>
      </c>
      <c r="AF493" s="430" t="s">
        <v>4977</v>
      </c>
      <c r="AG493" s="414">
        <v>109673</v>
      </c>
      <c r="AH493" s="77" t="s">
        <v>3285</v>
      </c>
      <c r="AI493" s="430" t="s">
        <v>4977</v>
      </c>
    </row>
    <row r="494" spans="1:35" x14ac:dyDescent="0.25">
      <c r="A494" s="76">
        <f>IF('Basic Calculator'!$AE$17&lt;&gt;"",IF(VLOOKUP('Basic Calculator'!$AE$17,'Basic Calculator'!$AG$18:$AI$75,3,FALSE)=D494,1,0),0)</f>
        <v>0</v>
      </c>
      <c r="B494" s="405">
        <f>IF('Basic Calculator'!$AE$18&lt;&gt;"",IF('Basic Calculator'!$AE$18=E494,1,0),0)</f>
        <v>0</v>
      </c>
      <c r="C494" s="81">
        <f t="shared" si="7"/>
        <v>0</v>
      </c>
      <c r="D494" s="425" t="s">
        <v>1630</v>
      </c>
      <c r="E494" s="425">
        <v>12</v>
      </c>
      <c r="F494" s="309">
        <v>101121</v>
      </c>
      <c r="G494" s="78" t="s">
        <v>3240</v>
      </c>
      <c r="H494" s="307" t="s">
        <v>4977</v>
      </c>
      <c r="I494" s="414">
        <v>104491</v>
      </c>
      <c r="J494" s="77" t="s">
        <v>4159</v>
      </c>
      <c r="K494" s="430" t="s">
        <v>4977</v>
      </c>
      <c r="L494" s="414">
        <v>107861</v>
      </c>
      <c r="M494" s="77" t="s">
        <v>2744</v>
      </c>
      <c r="N494" s="311" t="s">
        <v>4977</v>
      </c>
      <c r="O494" s="414">
        <v>111231</v>
      </c>
      <c r="P494" s="77" t="s">
        <v>4983</v>
      </c>
      <c r="Q494" s="430" t="s">
        <v>4977</v>
      </c>
      <c r="R494" s="414">
        <v>114601</v>
      </c>
      <c r="S494" s="77" t="s">
        <v>4086</v>
      </c>
      <c r="T494" s="311" t="s">
        <v>4977</v>
      </c>
      <c r="U494" s="414">
        <v>117972</v>
      </c>
      <c r="V494" s="77" t="s">
        <v>4984</v>
      </c>
      <c r="W494" s="430" t="s">
        <v>4977</v>
      </c>
      <c r="X494" s="414">
        <v>121342</v>
      </c>
      <c r="Y494" s="77" t="s">
        <v>3492</v>
      </c>
      <c r="Z494" s="311" t="s">
        <v>3492</v>
      </c>
      <c r="AA494" s="414">
        <v>124712</v>
      </c>
      <c r="AB494" s="77" t="s">
        <v>4394</v>
      </c>
      <c r="AC494" s="430" t="s">
        <v>4394</v>
      </c>
      <c r="AD494" s="414">
        <v>128082</v>
      </c>
      <c r="AE494" s="77" t="s">
        <v>4985</v>
      </c>
      <c r="AF494" s="430" t="s">
        <v>4985</v>
      </c>
      <c r="AG494" s="414">
        <v>131452</v>
      </c>
      <c r="AH494" s="77" t="s">
        <v>4020</v>
      </c>
      <c r="AI494" s="430" t="s">
        <v>4020</v>
      </c>
    </row>
    <row r="495" spans="1:35" x14ac:dyDescent="0.25">
      <c r="A495" s="76">
        <f>IF('Basic Calculator'!$AE$17&lt;&gt;"",IF(VLOOKUP('Basic Calculator'!$AE$17,'Basic Calculator'!$AG$18:$AI$75,3,FALSE)=D495,1,0),0)</f>
        <v>0</v>
      </c>
      <c r="B495" s="405">
        <f>IF('Basic Calculator'!$AE$18&lt;&gt;"",IF('Basic Calculator'!$AE$18=E495,1,0),0)</f>
        <v>0</v>
      </c>
      <c r="C495" s="81">
        <f t="shared" si="7"/>
        <v>0</v>
      </c>
      <c r="D495" s="425" t="s">
        <v>1630</v>
      </c>
      <c r="E495" s="425">
        <v>13</v>
      </c>
      <c r="F495" s="309">
        <v>120246</v>
      </c>
      <c r="G495" s="78" t="s">
        <v>3185</v>
      </c>
      <c r="H495" s="307" t="s">
        <v>3185</v>
      </c>
      <c r="I495" s="414">
        <v>124254</v>
      </c>
      <c r="J495" s="77" t="s">
        <v>3972</v>
      </c>
      <c r="K495" s="430" t="s">
        <v>3972</v>
      </c>
      <c r="L495" s="414">
        <v>128263</v>
      </c>
      <c r="M495" s="77" t="s">
        <v>3493</v>
      </c>
      <c r="N495" s="311" t="s">
        <v>3493</v>
      </c>
      <c r="O495" s="414">
        <v>132271</v>
      </c>
      <c r="P495" s="77" t="s">
        <v>3973</v>
      </c>
      <c r="Q495" s="430" t="s">
        <v>3973</v>
      </c>
      <c r="R495" s="414">
        <v>136280</v>
      </c>
      <c r="S495" s="77" t="s">
        <v>3022</v>
      </c>
      <c r="T495" s="311" t="s">
        <v>3022</v>
      </c>
      <c r="U495" s="414">
        <v>140289</v>
      </c>
      <c r="V495" s="77" t="s">
        <v>4986</v>
      </c>
      <c r="W495" s="430" t="s">
        <v>4986</v>
      </c>
      <c r="X495" s="414">
        <v>144297</v>
      </c>
      <c r="Y495" s="77" t="s">
        <v>3399</v>
      </c>
      <c r="Z495" s="311" t="s">
        <v>3399</v>
      </c>
      <c r="AA495" s="414">
        <v>148306</v>
      </c>
      <c r="AB495" s="77" t="s">
        <v>3543</v>
      </c>
      <c r="AC495" s="430" t="s">
        <v>3543</v>
      </c>
      <c r="AD495" s="414">
        <v>152315</v>
      </c>
      <c r="AE495" s="77" t="s">
        <v>4169</v>
      </c>
      <c r="AF495" s="430" t="s">
        <v>4169</v>
      </c>
      <c r="AG495" s="414">
        <v>156323</v>
      </c>
      <c r="AH495" s="77" t="s">
        <v>4883</v>
      </c>
      <c r="AI495" s="430" t="s">
        <v>4883</v>
      </c>
    </row>
    <row r="496" spans="1:35" x14ac:dyDescent="0.25">
      <c r="A496" s="76">
        <f>IF('Basic Calculator'!$AE$17&lt;&gt;"",IF(VLOOKUP('Basic Calculator'!$AE$17,'Basic Calculator'!$AG$18:$AI$75,3,FALSE)=D496,1,0),0)</f>
        <v>0</v>
      </c>
      <c r="B496" s="405">
        <f>IF('Basic Calculator'!$AE$18&lt;&gt;"",IF('Basic Calculator'!$AE$18=E496,1,0),0)</f>
        <v>0</v>
      </c>
      <c r="C496" s="81">
        <f t="shared" si="7"/>
        <v>0</v>
      </c>
      <c r="D496" s="425" t="s">
        <v>1630</v>
      </c>
      <c r="E496" s="425">
        <v>14</v>
      </c>
      <c r="F496" s="309">
        <v>142094</v>
      </c>
      <c r="G496" s="78" t="s">
        <v>4987</v>
      </c>
      <c r="H496" s="307" t="s">
        <v>4987</v>
      </c>
      <c r="I496" s="414">
        <v>146831</v>
      </c>
      <c r="J496" s="77" t="s">
        <v>4988</v>
      </c>
      <c r="K496" s="430" t="s">
        <v>4988</v>
      </c>
      <c r="L496" s="414">
        <v>151568</v>
      </c>
      <c r="M496" s="77" t="s">
        <v>4989</v>
      </c>
      <c r="N496" s="311" t="s">
        <v>4989</v>
      </c>
      <c r="O496" s="414">
        <v>156304</v>
      </c>
      <c r="P496" s="77" t="s">
        <v>4611</v>
      </c>
      <c r="Q496" s="430" t="s">
        <v>4611</v>
      </c>
      <c r="R496" s="414">
        <v>161041</v>
      </c>
      <c r="S496" s="77" t="s">
        <v>4096</v>
      </c>
      <c r="T496" s="311" t="s">
        <v>4096</v>
      </c>
      <c r="U496" s="414">
        <v>165778</v>
      </c>
      <c r="V496" s="77" t="s">
        <v>4942</v>
      </c>
      <c r="W496" s="430" t="s">
        <v>4942</v>
      </c>
      <c r="X496" s="414">
        <v>170515</v>
      </c>
      <c r="Y496" s="77" t="s">
        <v>4990</v>
      </c>
      <c r="Z496" s="311" t="s">
        <v>4990</v>
      </c>
      <c r="AA496" s="414">
        <v>175251</v>
      </c>
      <c r="AB496" s="77" t="s">
        <v>4991</v>
      </c>
      <c r="AC496" s="430" t="s">
        <v>4991</v>
      </c>
      <c r="AD496" s="414">
        <v>179988</v>
      </c>
      <c r="AE496" s="77" t="s">
        <v>4992</v>
      </c>
      <c r="AF496" s="430" t="s">
        <v>4992</v>
      </c>
      <c r="AG496" s="414">
        <v>184725</v>
      </c>
      <c r="AH496" s="77" t="s">
        <v>4993</v>
      </c>
      <c r="AI496" s="430" t="s">
        <v>4993</v>
      </c>
    </row>
    <row r="497" spans="1:35" ht="15.75" thickBot="1" x14ac:dyDescent="0.3">
      <c r="A497" s="419">
        <f>IF('Basic Calculator'!$AE$17&lt;&gt;"",IF(VLOOKUP('Basic Calculator'!$AE$17,'Basic Calculator'!$AG$18:$AI$75,3,FALSE)=D497,1,0),0)</f>
        <v>0</v>
      </c>
      <c r="B497" s="420">
        <f>IF('Basic Calculator'!$AE$18&lt;&gt;"",IF('Basic Calculator'!$AE$18=E497,1,0),0)</f>
        <v>0</v>
      </c>
      <c r="C497" s="422">
        <f t="shared" si="7"/>
        <v>0</v>
      </c>
      <c r="D497" s="426" t="s">
        <v>1630</v>
      </c>
      <c r="E497" s="426">
        <v>15</v>
      </c>
      <c r="F497" s="423">
        <v>167139</v>
      </c>
      <c r="G497" s="416" t="s">
        <v>4994</v>
      </c>
      <c r="H497" s="428" t="s">
        <v>4994</v>
      </c>
      <c r="I497" s="415">
        <v>172710</v>
      </c>
      <c r="J497" s="431" t="s">
        <v>4995</v>
      </c>
      <c r="K497" s="432" t="s">
        <v>4995</v>
      </c>
      <c r="L497" s="415">
        <v>178280</v>
      </c>
      <c r="M497" s="431" t="s">
        <v>4996</v>
      </c>
      <c r="N497" s="433" t="s">
        <v>4996</v>
      </c>
      <c r="O497" s="415">
        <v>183851</v>
      </c>
      <c r="P497" s="431" t="s">
        <v>4997</v>
      </c>
      <c r="Q497" s="432" t="s">
        <v>4997</v>
      </c>
      <c r="R497" s="415">
        <v>189422</v>
      </c>
      <c r="S497" s="431" t="s">
        <v>4103</v>
      </c>
      <c r="T497" s="433" t="s">
        <v>4103</v>
      </c>
      <c r="U497" s="415">
        <v>191900</v>
      </c>
      <c r="V497" s="431" t="s">
        <v>4104</v>
      </c>
      <c r="W497" s="432" t="s">
        <v>4104</v>
      </c>
      <c r="X497" s="415">
        <v>191900</v>
      </c>
      <c r="Y497" s="431" t="s">
        <v>4104</v>
      </c>
      <c r="Z497" s="433" t="s">
        <v>4104</v>
      </c>
      <c r="AA497" s="415">
        <v>191900</v>
      </c>
      <c r="AB497" s="431" t="s">
        <v>4104</v>
      </c>
      <c r="AC497" s="432" t="s">
        <v>4104</v>
      </c>
      <c r="AD497" s="415">
        <v>191900</v>
      </c>
      <c r="AE497" s="431" t="s">
        <v>4104</v>
      </c>
      <c r="AF497" s="432" t="s">
        <v>4104</v>
      </c>
      <c r="AG497" s="415">
        <v>191900</v>
      </c>
      <c r="AH497" s="431" t="s">
        <v>4104</v>
      </c>
      <c r="AI497" s="432" t="s">
        <v>4104</v>
      </c>
    </row>
    <row r="498" spans="1:35" x14ac:dyDescent="0.25">
      <c r="A498" s="82">
        <f>IF('Basic Calculator'!$AE$17&lt;&gt;"",IF(VLOOKUP('Basic Calculator'!$AE$17,'Basic Calculator'!$AG$18:$AI$75,3,FALSE)=D498,1,0),0)</f>
        <v>0</v>
      </c>
      <c r="B498" s="407">
        <f>IF('Basic Calculator'!$AE$18&lt;&gt;"",IF('Basic Calculator'!$AE$18=E498,1,0),0)</f>
        <v>0</v>
      </c>
      <c r="C498" s="83">
        <f t="shared" si="7"/>
        <v>0</v>
      </c>
      <c r="D498" s="434" t="s">
        <v>1657</v>
      </c>
      <c r="E498" s="434">
        <v>1</v>
      </c>
      <c r="F498" s="308">
        <v>26676</v>
      </c>
      <c r="G498" s="84" t="s">
        <v>301</v>
      </c>
      <c r="H498" s="400" t="s">
        <v>302</v>
      </c>
      <c r="I498" s="413">
        <v>27571</v>
      </c>
      <c r="J498" s="85" t="s">
        <v>3043</v>
      </c>
      <c r="K498" s="429" t="s">
        <v>2927</v>
      </c>
      <c r="L498" s="413">
        <v>28457</v>
      </c>
      <c r="M498" s="85" t="s">
        <v>1756</v>
      </c>
      <c r="N498" s="310" t="s">
        <v>1757</v>
      </c>
      <c r="O498" s="413">
        <v>29341</v>
      </c>
      <c r="P498" s="85" t="s">
        <v>2127</v>
      </c>
      <c r="Q498" s="429" t="s">
        <v>1327</v>
      </c>
      <c r="R498" s="413">
        <v>30226</v>
      </c>
      <c r="S498" s="85" t="s">
        <v>3862</v>
      </c>
      <c r="T498" s="310" t="s">
        <v>665</v>
      </c>
      <c r="U498" s="413">
        <v>30744</v>
      </c>
      <c r="V498" s="85" t="s">
        <v>3648</v>
      </c>
      <c r="W498" s="429" t="s">
        <v>1688</v>
      </c>
      <c r="X498" s="413">
        <v>31622</v>
      </c>
      <c r="Y498" s="85" t="s">
        <v>3789</v>
      </c>
      <c r="Z498" s="310" t="s">
        <v>564</v>
      </c>
      <c r="AA498" s="413">
        <v>32507</v>
      </c>
      <c r="AB498" s="85" t="s">
        <v>3361</v>
      </c>
      <c r="AC498" s="429" t="s">
        <v>3192</v>
      </c>
      <c r="AD498" s="413">
        <v>32542</v>
      </c>
      <c r="AE498" s="85" t="s">
        <v>2385</v>
      </c>
      <c r="AF498" s="429" t="s">
        <v>1159</v>
      </c>
      <c r="AG498" s="413">
        <v>33368</v>
      </c>
      <c r="AH498" s="85" t="s">
        <v>3362</v>
      </c>
      <c r="AI498" s="429" t="s">
        <v>1094</v>
      </c>
    </row>
    <row r="499" spans="1:35" x14ac:dyDescent="0.25">
      <c r="A499" s="76">
        <f>IF('Basic Calculator'!$AE$17&lt;&gt;"",IF(VLOOKUP('Basic Calculator'!$AE$17,'Basic Calculator'!$AG$18:$AI$75,3,FALSE)=D499,1,0),0)</f>
        <v>0</v>
      </c>
      <c r="B499" s="405">
        <f>IF('Basic Calculator'!$AE$18&lt;&gt;"",IF('Basic Calculator'!$AE$18=E499,1,0),0)</f>
        <v>0</v>
      </c>
      <c r="C499" s="81">
        <f t="shared" si="7"/>
        <v>0</v>
      </c>
      <c r="D499" s="425" t="s">
        <v>1657</v>
      </c>
      <c r="E499" s="425">
        <v>2</v>
      </c>
      <c r="F499" s="309">
        <v>29995</v>
      </c>
      <c r="G499" s="78" t="s">
        <v>185</v>
      </c>
      <c r="H499" s="307" t="s">
        <v>186</v>
      </c>
      <c r="I499" s="414">
        <v>30709</v>
      </c>
      <c r="J499" s="77" t="s">
        <v>1983</v>
      </c>
      <c r="K499" s="430" t="s">
        <v>1760</v>
      </c>
      <c r="L499" s="414">
        <v>31702</v>
      </c>
      <c r="M499" s="77" t="s">
        <v>3880</v>
      </c>
      <c r="N499" s="311" t="s">
        <v>1062</v>
      </c>
      <c r="O499" s="414">
        <v>32542</v>
      </c>
      <c r="P499" s="77" t="s">
        <v>2385</v>
      </c>
      <c r="Q499" s="430" t="s">
        <v>1159</v>
      </c>
      <c r="R499" s="414">
        <v>32910</v>
      </c>
      <c r="S499" s="77" t="s">
        <v>513</v>
      </c>
      <c r="T499" s="311" t="s">
        <v>470</v>
      </c>
      <c r="U499" s="414">
        <v>33878</v>
      </c>
      <c r="V499" s="77" t="s">
        <v>4265</v>
      </c>
      <c r="W499" s="430" t="s">
        <v>825</v>
      </c>
      <c r="X499" s="414">
        <v>34846</v>
      </c>
      <c r="Y499" s="77" t="s">
        <v>906</v>
      </c>
      <c r="Z499" s="311" t="s">
        <v>1168</v>
      </c>
      <c r="AA499" s="414">
        <v>35814</v>
      </c>
      <c r="AB499" s="77" t="s">
        <v>4998</v>
      </c>
      <c r="AC499" s="430" t="s">
        <v>960</v>
      </c>
      <c r="AD499" s="414">
        <v>36782</v>
      </c>
      <c r="AE499" s="77" t="s">
        <v>4999</v>
      </c>
      <c r="AF499" s="430" t="s">
        <v>529</v>
      </c>
      <c r="AG499" s="414">
        <v>37751</v>
      </c>
      <c r="AH499" s="77" t="s">
        <v>4819</v>
      </c>
      <c r="AI499" s="430" t="s">
        <v>4820</v>
      </c>
    </row>
    <row r="500" spans="1:35" x14ac:dyDescent="0.25">
      <c r="A500" s="76">
        <f>IF('Basic Calculator'!$AE$17&lt;&gt;"",IF(VLOOKUP('Basic Calculator'!$AE$17,'Basic Calculator'!$AG$18:$AI$75,3,FALSE)=D500,1,0),0)</f>
        <v>0</v>
      </c>
      <c r="B500" s="405">
        <f>IF('Basic Calculator'!$AE$18&lt;&gt;"",IF('Basic Calculator'!$AE$18=E500,1,0),0)</f>
        <v>0</v>
      </c>
      <c r="C500" s="81">
        <f t="shared" si="7"/>
        <v>0</v>
      </c>
      <c r="D500" s="425" t="s">
        <v>1657</v>
      </c>
      <c r="E500" s="425">
        <v>3</v>
      </c>
      <c r="F500" s="309">
        <v>39273</v>
      </c>
      <c r="G500" s="78" t="s">
        <v>3965</v>
      </c>
      <c r="H500" s="307" t="s">
        <v>532</v>
      </c>
      <c r="I500" s="414">
        <v>40364</v>
      </c>
      <c r="J500" s="77" t="s">
        <v>199</v>
      </c>
      <c r="K500" s="430" t="s">
        <v>200</v>
      </c>
      <c r="L500" s="414">
        <v>41455</v>
      </c>
      <c r="M500" s="77" t="s">
        <v>2217</v>
      </c>
      <c r="N500" s="311" t="s">
        <v>321</v>
      </c>
      <c r="O500" s="414">
        <v>42546</v>
      </c>
      <c r="P500" s="77" t="s">
        <v>1003</v>
      </c>
      <c r="Q500" s="430" t="s">
        <v>2165</v>
      </c>
      <c r="R500" s="414">
        <v>43636</v>
      </c>
      <c r="S500" s="77" t="s">
        <v>667</v>
      </c>
      <c r="T500" s="311" t="s">
        <v>668</v>
      </c>
      <c r="U500" s="414">
        <v>44727</v>
      </c>
      <c r="V500" s="77" t="s">
        <v>5000</v>
      </c>
      <c r="W500" s="430" t="s">
        <v>1794</v>
      </c>
      <c r="X500" s="414">
        <v>45818</v>
      </c>
      <c r="Y500" s="77" t="s">
        <v>1789</v>
      </c>
      <c r="Z500" s="311" t="s">
        <v>1869</v>
      </c>
      <c r="AA500" s="414">
        <v>46909</v>
      </c>
      <c r="AB500" s="77" t="s">
        <v>1644</v>
      </c>
      <c r="AC500" s="430" t="s">
        <v>1484</v>
      </c>
      <c r="AD500" s="414">
        <v>47999</v>
      </c>
      <c r="AE500" s="77" t="s">
        <v>1462</v>
      </c>
      <c r="AF500" s="430" t="s">
        <v>637</v>
      </c>
      <c r="AG500" s="414">
        <v>49090</v>
      </c>
      <c r="AH500" s="77" t="s">
        <v>1816</v>
      </c>
      <c r="AI500" s="430" t="s">
        <v>1747</v>
      </c>
    </row>
    <row r="501" spans="1:35" x14ac:dyDescent="0.25">
      <c r="A501" s="76">
        <f>IF('Basic Calculator'!$AE$17&lt;&gt;"",IF(VLOOKUP('Basic Calculator'!$AE$17,'Basic Calculator'!$AG$18:$AI$75,3,FALSE)=D501,1,0),0)</f>
        <v>0</v>
      </c>
      <c r="B501" s="405">
        <f>IF('Basic Calculator'!$AE$18&lt;&gt;"",IF('Basic Calculator'!$AE$18=E501,1,0),0)</f>
        <v>0</v>
      </c>
      <c r="C501" s="81">
        <f t="shared" si="7"/>
        <v>0</v>
      </c>
      <c r="D501" s="425" t="s">
        <v>1657</v>
      </c>
      <c r="E501" s="425">
        <v>4</v>
      </c>
      <c r="F501" s="309">
        <v>44084</v>
      </c>
      <c r="G501" s="78" t="s">
        <v>1641</v>
      </c>
      <c r="H501" s="307" t="s">
        <v>707</v>
      </c>
      <c r="I501" s="414">
        <v>45308</v>
      </c>
      <c r="J501" s="77" t="s">
        <v>213</v>
      </c>
      <c r="K501" s="430" t="s">
        <v>214</v>
      </c>
      <c r="L501" s="414">
        <v>46532</v>
      </c>
      <c r="M501" s="77" t="s">
        <v>5001</v>
      </c>
      <c r="N501" s="311" t="s">
        <v>772</v>
      </c>
      <c r="O501" s="414">
        <v>47757</v>
      </c>
      <c r="P501" s="77" t="s">
        <v>2332</v>
      </c>
      <c r="Q501" s="430" t="s">
        <v>893</v>
      </c>
      <c r="R501" s="414">
        <v>48981</v>
      </c>
      <c r="S501" s="77" t="s">
        <v>3818</v>
      </c>
      <c r="T501" s="311" t="s">
        <v>291</v>
      </c>
      <c r="U501" s="414">
        <v>50205</v>
      </c>
      <c r="V501" s="77" t="s">
        <v>1134</v>
      </c>
      <c r="W501" s="430" t="s">
        <v>1338</v>
      </c>
      <c r="X501" s="414">
        <v>51429</v>
      </c>
      <c r="Y501" s="77" t="s">
        <v>1716</v>
      </c>
      <c r="Z501" s="311" t="s">
        <v>641</v>
      </c>
      <c r="AA501" s="414">
        <v>52654</v>
      </c>
      <c r="AB501" s="77" t="s">
        <v>950</v>
      </c>
      <c r="AC501" s="430" t="s">
        <v>951</v>
      </c>
      <c r="AD501" s="414">
        <v>53878</v>
      </c>
      <c r="AE501" s="77" t="s">
        <v>244</v>
      </c>
      <c r="AF501" s="430" t="s">
        <v>245</v>
      </c>
      <c r="AG501" s="414">
        <v>55102</v>
      </c>
      <c r="AH501" s="77" t="s">
        <v>1417</v>
      </c>
      <c r="AI501" s="430" t="s">
        <v>1418</v>
      </c>
    </row>
    <row r="502" spans="1:35" x14ac:dyDescent="0.25">
      <c r="A502" s="76">
        <f>IF('Basic Calculator'!$AE$17&lt;&gt;"",IF(VLOOKUP('Basic Calculator'!$AE$17,'Basic Calculator'!$AG$18:$AI$75,3,FALSE)=D502,1,0),0)</f>
        <v>0</v>
      </c>
      <c r="B502" s="405">
        <f>IF('Basic Calculator'!$AE$18&lt;&gt;"",IF('Basic Calculator'!$AE$18=E502,1,0),0)</f>
        <v>0</v>
      </c>
      <c r="C502" s="81">
        <f t="shared" si="7"/>
        <v>0</v>
      </c>
      <c r="D502" s="425" t="s">
        <v>1657</v>
      </c>
      <c r="E502" s="425">
        <v>5</v>
      </c>
      <c r="F502" s="309">
        <v>50693</v>
      </c>
      <c r="G502" s="78" t="s">
        <v>192</v>
      </c>
      <c r="H502" s="307" t="s">
        <v>230</v>
      </c>
      <c r="I502" s="414">
        <v>52063</v>
      </c>
      <c r="J502" s="77" t="s">
        <v>3765</v>
      </c>
      <c r="K502" s="430" t="s">
        <v>3952</v>
      </c>
      <c r="L502" s="414">
        <v>53433</v>
      </c>
      <c r="M502" s="77" t="s">
        <v>1089</v>
      </c>
      <c r="N502" s="311" t="s">
        <v>807</v>
      </c>
      <c r="O502" s="414">
        <v>54802</v>
      </c>
      <c r="P502" s="77" t="s">
        <v>1090</v>
      </c>
      <c r="Q502" s="430" t="s">
        <v>1091</v>
      </c>
      <c r="R502" s="414">
        <v>56172</v>
      </c>
      <c r="S502" s="77" t="s">
        <v>3291</v>
      </c>
      <c r="T502" s="311" t="s">
        <v>1092</v>
      </c>
      <c r="U502" s="414">
        <v>57542</v>
      </c>
      <c r="V502" s="77" t="s">
        <v>497</v>
      </c>
      <c r="W502" s="430" t="s">
        <v>1871</v>
      </c>
      <c r="X502" s="414">
        <v>58912</v>
      </c>
      <c r="Y502" s="77" t="s">
        <v>532</v>
      </c>
      <c r="Z502" s="311" t="s">
        <v>2347</v>
      </c>
      <c r="AA502" s="414">
        <v>60282</v>
      </c>
      <c r="AB502" s="77" t="s">
        <v>4270</v>
      </c>
      <c r="AC502" s="430" t="s">
        <v>2485</v>
      </c>
      <c r="AD502" s="414">
        <v>61651</v>
      </c>
      <c r="AE502" s="77" t="s">
        <v>208</v>
      </c>
      <c r="AF502" s="430" t="s">
        <v>3281</v>
      </c>
      <c r="AG502" s="414">
        <v>63021</v>
      </c>
      <c r="AH502" s="77" t="s">
        <v>439</v>
      </c>
      <c r="AI502" s="430" t="s">
        <v>2484</v>
      </c>
    </row>
    <row r="503" spans="1:35" x14ac:dyDescent="0.25">
      <c r="A503" s="76">
        <f>IF('Basic Calculator'!$AE$17&lt;&gt;"",IF(VLOOKUP('Basic Calculator'!$AE$17,'Basic Calculator'!$AG$18:$AI$75,3,FALSE)=D503,1,0),0)</f>
        <v>0</v>
      </c>
      <c r="B503" s="405">
        <f>IF('Basic Calculator'!$AE$18&lt;&gt;"",IF('Basic Calculator'!$AE$18=E503,1,0),0)</f>
        <v>0</v>
      </c>
      <c r="C503" s="81">
        <f t="shared" si="7"/>
        <v>0</v>
      </c>
      <c r="D503" s="425" t="s">
        <v>1657</v>
      </c>
      <c r="E503" s="425">
        <v>6</v>
      </c>
      <c r="F503" s="309">
        <v>53458</v>
      </c>
      <c r="G503" s="78" t="s">
        <v>357</v>
      </c>
      <c r="H503" s="307" t="s">
        <v>358</v>
      </c>
      <c r="I503" s="414">
        <v>54986</v>
      </c>
      <c r="J503" s="77" t="s">
        <v>265</v>
      </c>
      <c r="K503" s="430" t="s">
        <v>266</v>
      </c>
      <c r="L503" s="414">
        <v>56513</v>
      </c>
      <c r="M503" s="77" t="s">
        <v>2378</v>
      </c>
      <c r="N503" s="311" t="s">
        <v>246</v>
      </c>
      <c r="O503" s="414">
        <v>58041</v>
      </c>
      <c r="P503" s="77" t="s">
        <v>586</v>
      </c>
      <c r="Q503" s="430" t="s">
        <v>587</v>
      </c>
      <c r="R503" s="414">
        <v>59568</v>
      </c>
      <c r="S503" s="77" t="s">
        <v>2231</v>
      </c>
      <c r="T503" s="311" t="s">
        <v>1767</v>
      </c>
      <c r="U503" s="414">
        <v>61096</v>
      </c>
      <c r="V503" s="77" t="s">
        <v>1037</v>
      </c>
      <c r="W503" s="430" t="s">
        <v>2155</v>
      </c>
      <c r="X503" s="414">
        <v>62623</v>
      </c>
      <c r="Y503" s="77" t="s">
        <v>1996</v>
      </c>
      <c r="Z503" s="311" t="s">
        <v>2279</v>
      </c>
      <c r="AA503" s="414">
        <v>64151</v>
      </c>
      <c r="AB503" s="77" t="s">
        <v>1565</v>
      </c>
      <c r="AC503" s="430" t="s">
        <v>2749</v>
      </c>
      <c r="AD503" s="414">
        <v>65678</v>
      </c>
      <c r="AE503" s="77" t="s">
        <v>1868</v>
      </c>
      <c r="AF503" s="430" t="s">
        <v>3037</v>
      </c>
      <c r="AG503" s="414">
        <v>67206</v>
      </c>
      <c r="AH503" s="77" t="s">
        <v>2616</v>
      </c>
      <c r="AI503" s="430" t="s">
        <v>3259</v>
      </c>
    </row>
    <row r="504" spans="1:35" x14ac:dyDescent="0.25">
      <c r="A504" s="76">
        <f>IF('Basic Calculator'!$AE$17&lt;&gt;"",IF(VLOOKUP('Basic Calculator'!$AE$17,'Basic Calculator'!$AG$18:$AI$75,3,FALSE)=D504,1,0),0)</f>
        <v>0</v>
      </c>
      <c r="B504" s="405">
        <f>IF('Basic Calculator'!$AE$18&lt;&gt;"",IF('Basic Calculator'!$AE$18=E504,1,0),0)</f>
        <v>0</v>
      </c>
      <c r="C504" s="81">
        <f t="shared" si="7"/>
        <v>0</v>
      </c>
      <c r="D504" s="425" t="s">
        <v>1657</v>
      </c>
      <c r="E504" s="425">
        <v>7</v>
      </c>
      <c r="F504" s="309">
        <v>57707</v>
      </c>
      <c r="G504" s="78" t="s">
        <v>370</v>
      </c>
      <c r="H504" s="307" t="s">
        <v>1798</v>
      </c>
      <c r="I504" s="414">
        <v>59404</v>
      </c>
      <c r="J504" s="77" t="s">
        <v>385</v>
      </c>
      <c r="K504" s="430" t="s">
        <v>1652</v>
      </c>
      <c r="L504" s="414">
        <v>61102</v>
      </c>
      <c r="M504" s="77" t="s">
        <v>1790</v>
      </c>
      <c r="N504" s="311" t="s">
        <v>1581</v>
      </c>
      <c r="O504" s="414">
        <v>62799</v>
      </c>
      <c r="P504" s="77" t="s">
        <v>260</v>
      </c>
      <c r="Q504" s="430" t="s">
        <v>1786</v>
      </c>
      <c r="R504" s="414">
        <v>64497</v>
      </c>
      <c r="S504" s="77" t="s">
        <v>919</v>
      </c>
      <c r="T504" s="311" t="s">
        <v>4704</v>
      </c>
      <c r="U504" s="414">
        <v>66194</v>
      </c>
      <c r="V504" s="77" t="s">
        <v>3092</v>
      </c>
      <c r="W504" s="430" t="s">
        <v>3411</v>
      </c>
      <c r="X504" s="414">
        <v>67891</v>
      </c>
      <c r="Y504" s="77" t="s">
        <v>3258</v>
      </c>
      <c r="Z504" s="311" t="s">
        <v>1628</v>
      </c>
      <c r="AA504" s="414">
        <v>69589</v>
      </c>
      <c r="AB504" s="77" t="s">
        <v>3665</v>
      </c>
      <c r="AC504" s="430" t="s">
        <v>4279</v>
      </c>
      <c r="AD504" s="414">
        <v>71286</v>
      </c>
      <c r="AE504" s="77" t="s">
        <v>756</v>
      </c>
      <c r="AF504" s="430" t="s">
        <v>3626</v>
      </c>
      <c r="AG504" s="414">
        <v>72984</v>
      </c>
      <c r="AH504" s="77" t="s">
        <v>677</v>
      </c>
      <c r="AI504" s="430" t="s">
        <v>3626</v>
      </c>
    </row>
    <row r="505" spans="1:35" x14ac:dyDescent="0.25">
      <c r="A505" s="76">
        <f>IF('Basic Calculator'!$AE$17&lt;&gt;"",IF(VLOOKUP('Basic Calculator'!$AE$17,'Basic Calculator'!$AG$18:$AI$75,3,FALSE)=D505,1,0),0)</f>
        <v>0</v>
      </c>
      <c r="B505" s="405">
        <f>IF('Basic Calculator'!$AE$18&lt;&gt;"",IF('Basic Calculator'!$AE$18=E505,1,0),0)</f>
        <v>0</v>
      </c>
      <c r="C505" s="81">
        <f t="shared" si="7"/>
        <v>0</v>
      </c>
      <c r="D505" s="425" t="s">
        <v>1657</v>
      </c>
      <c r="E505" s="425">
        <v>8</v>
      </c>
      <c r="F505" s="309">
        <v>60147</v>
      </c>
      <c r="G505" s="78" t="s">
        <v>593</v>
      </c>
      <c r="H505" s="307" t="s">
        <v>2373</v>
      </c>
      <c r="I505" s="414">
        <v>62026</v>
      </c>
      <c r="J505" s="77" t="s">
        <v>493</v>
      </c>
      <c r="K505" s="430" t="s">
        <v>2904</v>
      </c>
      <c r="L505" s="414">
        <v>63906</v>
      </c>
      <c r="M505" s="77" t="s">
        <v>594</v>
      </c>
      <c r="N505" s="311" t="s">
        <v>3918</v>
      </c>
      <c r="O505" s="414">
        <v>65785</v>
      </c>
      <c r="P505" s="77" t="s">
        <v>595</v>
      </c>
      <c r="Q505" s="430" t="s">
        <v>2892</v>
      </c>
      <c r="R505" s="414">
        <v>67665</v>
      </c>
      <c r="S505" s="77" t="s">
        <v>596</v>
      </c>
      <c r="T505" s="311" t="s">
        <v>3172</v>
      </c>
      <c r="U505" s="414">
        <v>69544</v>
      </c>
      <c r="V505" s="77" t="s">
        <v>1140</v>
      </c>
      <c r="W505" s="430" t="s">
        <v>3046</v>
      </c>
      <c r="X505" s="414">
        <v>71423</v>
      </c>
      <c r="Y505" s="77" t="s">
        <v>1240</v>
      </c>
      <c r="Z505" s="311" t="s">
        <v>3626</v>
      </c>
      <c r="AA505" s="414">
        <v>73303</v>
      </c>
      <c r="AB505" s="77" t="s">
        <v>2997</v>
      </c>
      <c r="AC505" s="430" t="s">
        <v>3626</v>
      </c>
      <c r="AD505" s="414">
        <v>75182</v>
      </c>
      <c r="AE505" s="77" t="s">
        <v>1427</v>
      </c>
      <c r="AF505" s="430" t="s">
        <v>3626</v>
      </c>
      <c r="AG505" s="414">
        <v>77062</v>
      </c>
      <c r="AH505" s="77" t="s">
        <v>1113</v>
      </c>
      <c r="AI505" s="430" t="s">
        <v>3626</v>
      </c>
    </row>
    <row r="506" spans="1:35" x14ac:dyDescent="0.25">
      <c r="A506" s="76">
        <f>IF('Basic Calculator'!$AE$17&lt;&gt;"",IF(VLOOKUP('Basic Calculator'!$AE$17,'Basic Calculator'!$AG$18:$AI$75,3,FALSE)=D506,1,0),0)</f>
        <v>0</v>
      </c>
      <c r="B506" s="405">
        <f>IF('Basic Calculator'!$AE$18&lt;&gt;"",IF('Basic Calculator'!$AE$18=E506,1,0),0)</f>
        <v>0</v>
      </c>
      <c r="C506" s="81">
        <f t="shared" si="7"/>
        <v>0</v>
      </c>
      <c r="D506" s="425" t="s">
        <v>1657</v>
      </c>
      <c r="E506" s="425">
        <v>9</v>
      </c>
      <c r="F506" s="309">
        <v>64357</v>
      </c>
      <c r="G506" s="78" t="s">
        <v>1526</v>
      </c>
      <c r="H506" s="307" t="s">
        <v>2982</v>
      </c>
      <c r="I506" s="414">
        <v>66433</v>
      </c>
      <c r="J506" s="77" t="s">
        <v>1577</v>
      </c>
      <c r="K506" s="430" t="s">
        <v>3576</v>
      </c>
      <c r="L506" s="414">
        <v>68509</v>
      </c>
      <c r="M506" s="77" t="s">
        <v>5002</v>
      </c>
      <c r="N506" s="311" t="s">
        <v>5003</v>
      </c>
      <c r="O506" s="414">
        <v>70585</v>
      </c>
      <c r="P506" s="77" t="s">
        <v>3271</v>
      </c>
      <c r="Q506" s="430" t="s">
        <v>3163</v>
      </c>
      <c r="R506" s="414">
        <v>72661</v>
      </c>
      <c r="S506" s="77" t="s">
        <v>548</v>
      </c>
      <c r="T506" s="311" t="s">
        <v>3626</v>
      </c>
      <c r="U506" s="414">
        <v>74737</v>
      </c>
      <c r="V506" s="77" t="s">
        <v>1044</v>
      </c>
      <c r="W506" s="430" t="s">
        <v>3626</v>
      </c>
      <c r="X506" s="414">
        <v>76813</v>
      </c>
      <c r="Y506" s="77" t="s">
        <v>1878</v>
      </c>
      <c r="Z506" s="311" t="s">
        <v>3626</v>
      </c>
      <c r="AA506" s="414">
        <v>78889</v>
      </c>
      <c r="AB506" s="77" t="s">
        <v>683</v>
      </c>
      <c r="AC506" s="430" t="s">
        <v>3626</v>
      </c>
      <c r="AD506" s="414">
        <v>80965</v>
      </c>
      <c r="AE506" s="77" t="s">
        <v>1533</v>
      </c>
      <c r="AF506" s="430" t="s">
        <v>3626</v>
      </c>
      <c r="AG506" s="414">
        <v>83041</v>
      </c>
      <c r="AH506" s="77" t="s">
        <v>3316</v>
      </c>
      <c r="AI506" s="430" t="s">
        <v>3626</v>
      </c>
    </row>
    <row r="507" spans="1:35" x14ac:dyDescent="0.25">
      <c r="A507" s="76">
        <f>IF('Basic Calculator'!$AE$17&lt;&gt;"",IF(VLOOKUP('Basic Calculator'!$AE$17,'Basic Calculator'!$AG$18:$AI$75,3,FALSE)=D507,1,0),0)</f>
        <v>0</v>
      </c>
      <c r="B507" s="405">
        <f>IF('Basic Calculator'!$AE$18&lt;&gt;"",IF('Basic Calculator'!$AE$18=E507,1,0),0)</f>
        <v>0</v>
      </c>
      <c r="C507" s="81">
        <f t="shared" si="7"/>
        <v>0</v>
      </c>
      <c r="D507" s="425" t="s">
        <v>1657</v>
      </c>
      <c r="E507" s="425">
        <v>10</v>
      </c>
      <c r="F507" s="309">
        <v>70871</v>
      </c>
      <c r="G507" s="78" t="s">
        <v>1699</v>
      </c>
      <c r="H507" s="307" t="s">
        <v>3626</v>
      </c>
      <c r="I507" s="414">
        <v>73157</v>
      </c>
      <c r="J507" s="77" t="s">
        <v>395</v>
      </c>
      <c r="K507" s="430" t="s">
        <v>3626</v>
      </c>
      <c r="L507" s="414">
        <v>75443</v>
      </c>
      <c r="M507" s="77" t="s">
        <v>363</v>
      </c>
      <c r="N507" s="311" t="s">
        <v>3626</v>
      </c>
      <c r="O507" s="414">
        <v>77729</v>
      </c>
      <c r="P507" s="77" t="s">
        <v>3251</v>
      </c>
      <c r="Q507" s="430" t="s">
        <v>3626</v>
      </c>
      <c r="R507" s="414">
        <v>80015</v>
      </c>
      <c r="S507" s="77" t="s">
        <v>1812</v>
      </c>
      <c r="T507" s="311" t="s">
        <v>3626</v>
      </c>
      <c r="U507" s="414">
        <v>82301</v>
      </c>
      <c r="V507" s="77" t="s">
        <v>944</v>
      </c>
      <c r="W507" s="430" t="s">
        <v>3626</v>
      </c>
      <c r="X507" s="414">
        <v>84586</v>
      </c>
      <c r="Y507" s="77" t="s">
        <v>1681</v>
      </c>
      <c r="Z507" s="311" t="s">
        <v>3626</v>
      </c>
      <c r="AA507" s="414">
        <v>86872</v>
      </c>
      <c r="AB507" s="77" t="s">
        <v>2928</v>
      </c>
      <c r="AC507" s="430" t="s">
        <v>3626</v>
      </c>
      <c r="AD507" s="414">
        <v>89158</v>
      </c>
      <c r="AE507" s="77" t="s">
        <v>2268</v>
      </c>
      <c r="AF507" s="430" t="s">
        <v>3626</v>
      </c>
      <c r="AG507" s="414">
        <v>91444</v>
      </c>
      <c r="AH507" s="77" t="s">
        <v>2847</v>
      </c>
      <c r="AI507" s="430" t="s">
        <v>3626</v>
      </c>
    </row>
    <row r="508" spans="1:35" x14ac:dyDescent="0.25">
      <c r="A508" s="76">
        <f>IF('Basic Calculator'!$AE$17&lt;&gt;"",IF(VLOOKUP('Basic Calculator'!$AE$17,'Basic Calculator'!$AG$18:$AI$75,3,FALSE)=D508,1,0),0)</f>
        <v>0</v>
      </c>
      <c r="B508" s="405">
        <f>IF('Basic Calculator'!$AE$18&lt;&gt;"",IF('Basic Calculator'!$AE$18=E508,1,0),0)</f>
        <v>0</v>
      </c>
      <c r="C508" s="81">
        <f t="shared" si="7"/>
        <v>0</v>
      </c>
      <c r="D508" s="425" t="s">
        <v>1657</v>
      </c>
      <c r="E508" s="425">
        <v>11</v>
      </c>
      <c r="F508" s="309">
        <v>75354</v>
      </c>
      <c r="G508" s="78" t="s">
        <v>2700</v>
      </c>
      <c r="H508" s="307" t="s">
        <v>3626</v>
      </c>
      <c r="I508" s="414">
        <v>77866</v>
      </c>
      <c r="J508" s="77" t="s">
        <v>786</v>
      </c>
      <c r="K508" s="430" t="s">
        <v>3626</v>
      </c>
      <c r="L508" s="414">
        <v>80377</v>
      </c>
      <c r="M508" s="77" t="s">
        <v>1683</v>
      </c>
      <c r="N508" s="311" t="s">
        <v>3626</v>
      </c>
      <c r="O508" s="414">
        <v>82889</v>
      </c>
      <c r="P508" s="77" t="s">
        <v>790</v>
      </c>
      <c r="Q508" s="430" t="s">
        <v>3626</v>
      </c>
      <c r="R508" s="414">
        <v>85401</v>
      </c>
      <c r="S508" s="77" t="s">
        <v>791</v>
      </c>
      <c r="T508" s="311" t="s">
        <v>3626</v>
      </c>
      <c r="U508" s="414">
        <v>87912</v>
      </c>
      <c r="V508" s="77" t="s">
        <v>1383</v>
      </c>
      <c r="W508" s="430" t="s">
        <v>3626</v>
      </c>
      <c r="X508" s="414">
        <v>90424</v>
      </c>
      <c r="Y508" s="77" t="s">
        <v>2219</v>
      </c>
      <c r="Z508" s="311" t="s">
        <v>3626</v>
      </c>
      <c r="AA508" s="414">
        <v>92935</v>
      </c>
      <c r="AB508" s="77" t="s">
        <v>5004</v>
      </c>
      <c r="AC508" s="430" t="s">
        <v>3626</v>
      </c>
      <c r="AD508" s="414">
        <v>95447</v>
      </c>
      <c r="AE508" s="77" t="s">
        <v>4667</v>
      </c>
      <c r="AF508" s="430" t="s">
        <v>3626</v>
      </c>
      <c r="AG508" s="414">
        <v>97958</v>
      </c>
      <c r="AH508" s="77" t="s">
        <v>3612</v>
      </c>
      <c r="AI508" s="430" t="s">
        <v>3626</v>
      </c>
    </row>
    <row r="509" spans="1:35" x14ac:dyDescent="0.25">
      <c r="A509" s="76">
        <f>IF('Basic Calculator'!$AE$17&lt;&gt;"",IF(VLOOKUP('Basic Calculator'!$AE$17,'Basic Calculator'!$AG$18:$AI$75,3,FALSE)=D509,1,0),0)</f>
        <v>0</v>
      </c>
      <c r="B509" s="405">
        <f>IF('Basic Calculator'!$AE$18&lt;&gt;"",IF('Basic Calculator'!$AE$18=E509,1,0),0)</f>
        <v>0</v>
      </c>
      <c r="C509" s="81">
        <f t="shared" si="7"/>
        <v>0</v>
      </c>
      <c r="D509" s="425" t="s">
        <v>1657</v>
      </c>
      <c r="E509" s="425">
        <v>12</v>
      </c>
      <c r="F509" s="309">
        <v>90319</v>
      </c>
      <c r="G509" s="78" t="s">
        <v>1826</v>
      </c>
      <c r="H509" s="307" t="s">
        <v>3626</v>
      </c>
      <c r="I509" s="414">
        <v>93329</v>
      </c>
      <c r="J509" s="77" t="s">
        <v>2912</v>
      </c>
      <c r="K509" s="430" t="s">
        <v>3626</v>
      </c>
      <c r="L509" s="414">
        <v>96340</v>
      </c>
      <c r="M509" s="77" t="s">
        <v>3024</v>
      </c>
      <c r="N509" s="311" t="s">
        <v>3626</v>
      </c>
      <c r="O509" s="414">
        <v>99350</v>
      </c>
      <c r="P509" s="77" t="s">
        <v>3820</v>
      </c>
      <c r="Q509" s="430" t="s">
        <v>3626</v>
      </c>
      <c r="R509" s="414">
        <v>102360</v>
      </c>
      <c r="S509" s="77" t="s">
        <v>3009</v>
      </c>
      <c r="T509" s="311" t="s">
        <v>3626</v>
      </c>
      <c r="U509" s="414">
        <v>105370</v>
      </c>
      <c r="V509" s="77" t="s">
        <v>2612</v>
      </c>
      <c r="W509" s="430" t="s">
        <v>3626</v>
      </c>
      <c r="X509" s="414">
        <v>108380</v>
      </c>
      <c r="Y509" s="77" t="s">
        <v>4079</v>
      </c>
      <c r="Z509" s="311" t="s">
        <v>4079</v>
      </c>
      <c r="AA509" s="414">
        <v>111391</v>
      </c>
      <c r="AB509" s="77" t="s">
        <v>5005</v>
      </c>
      <c r="AC509" s="430" t="s">
        <v>5005</v>
      </c>
      <c r="AD509" s="414">
        <v>114401</v>
      </c>
      <c r="AE509" s="77" t="s">
        <v>3018</v>
      </c>
      <c r="AF509" s="430" t="s">
        <v>3018</v>
      </c>
      <c r="AG509" s="414">
        <v>117411</v>
      </c>
      <c r="AH509" s="77" t="s">
        <v>3943</v>
      </c>
      <c r="AI509" s="430" t="s">
        <v>3943</v>
      </c>
    </row>
    <row r="510" spans="1:35" x14ac:dyDescent="0.25">
      <c r="A510" s="76">
        <f>IF('Basic Calculator'!$AE$17&lt;&gt;"",IF(VLOOKUP('Basic Calculator'!$AE$17,'Basic Calculator'!$AG$18:$AI$75,3,FALSE)=D510,1,0),0)</f>
        <v>0</v>
      </c>
      <c r="B510" s="405">
        <f>IF('Basic Calculator'!$AE$18&lt;&gt;"",IF('Basic Calculator'!$AE$18=E510,1,0),0)</f>
        <v>0</v>
      </c>
      <c r="C510" s="81">
        <f t="shared" si="7"/>
        <v>0</v>
      </c>
      <c r="D510" s="425" t="s">
        <v>1657</v>
      </c>
      <c r="E510" s="425">
        <v>13</v>
      </c>
      <c r="F510" s="309">
        <v>107401</v>
      </c>
      <c r="G510" s="78" t="s">
        <v>4030</v>
      </c>
      <c r="H510" s="307" t="s">
        <v>4030</v>
      </c>
      <c r="I510" s="414">
        <v>110982</v>
      </c>
      <c r="J510" s="77" t="s">
        <v>5006</v>
      </c>
      <c r="K510" s="430" t="s">
        <v>5006</v>
      </c>
      <c r="L510" s="414">
        <v>114562</v>
      </c>
      <c r="M510" s="77" t="s">
        <v>5007</v>
      </c>
      <c r="N510" s="311" t="s">
        <v>5007</v>
      </c>
      <c r="O510" s="414">
        <v>118143</v>
      </c>
      <c r="P510" s="77" t="s">
        <v>5008</v>
      </c>
      <c r="Q510" s="430" t="s">
        <v>5008</v>
      </c>
      <c r="R510" s="414">
        <v>121723</v>
      </c>
      <c r="S510" s="77" t="s">
        <v>5009</v>
      </c>
      <c r="T510" s="311" t="s">
        <v>5009</v>
      </c>
      <c r="U510" s="414">
        <v>125304</v>
      </c>
      <c r="V510" s="77" t="s">
        <v>3084</v>
      </c>
      <c r="W510" s="430" t="s">
        <v>3084</v>
      </c>
      <c r="X510" s="414">
        <v>128884</v>
      </c>
      <c r="Y510" s="77" t="s">
        <v>4163</v>
      </c>
      <c r="Z510" s="311" t="s">
        <v>4163</v>
      </c>
      <c r="AA510" s="414">
        <v>132464</v>
      </c>
      <c r="AB510" s="77" t="s">
        <v>4002</v>
      </c>
      <c r="AC510" s="430" t="s">
        <v>4002</v>
      </c>
      <c r="AD510" s="414">
        <v>136045</v>
      </c>
      <c r="AE510" s="77" t="s">
        <v>5010</v>
      </c>
      <c r="AF510" s="430" t="s">
        <v>5010</v>
      </c>
      <c r="AG510" s="414">
        <v>139625</v>
      </c>
      <c r="AH510" s="77" t="s">
        <v>5011</v>
      </c>
      <c r="AI510" s="430" t="s">
        <v>5011</v>
      </c>
    </row>
    <row r="511" spans="1:35" x14ac:dyDescent="0.25">
      <c r="A511" s="76">
        <f>IF('Basic Calculator'!$AE$17&lt;&gt;"",IF(VLOOKUP('Basic Calculator'!$AE$17,'Basic Calculator'!$AG$18:$AI$75,3,FALSE)=D511,1,0),0)</f>
        <v>0</v>
      </c>
      <c r="B511" s="405">
        <f>IF('Basic Calculator'!$AE$18&lt;&gt;"",IF('Basic Calculator'!$AE$18=E511,1,0),0)</f>
        <v>0</v>
      </c>
      <c r="C511" s="81">
        <f t="shared" si="7"/>
        <v>0</v>
      </c>
      <c r="D511" s="425" t="s">
        <v>1657</v>
      </c>
      <c r="E511" s="425">
        <v>14</v>
      </c>
      <c r="F511" s="309">
        <v>126916</v>
      </c>
      <c r="G511" s="78" t="s">
        <v>5012</v>
      </c>
      <c r="H511" s="307" t="s">
        <v>5012</v>
      </c>
      <c r="I511" s="414">
        <v>131147</v>
      </c>
      <c r="J511" s="77" t="s">
        <v>5013</v>
      </c>
      <c r="K511" s="430" t="s">
        <v>5013</v>
      </c>
      <c r="L511" s="414">
        <v>135378</v>
      </c>
      <c r="M511" s="77" t="s">
        <v>5014</v>
      </c>
      <c r="N511" s="311" t="s">
        <v>5014</v>
      </c>
      <c r="O511" s="414">
        <v>139608</v>
      </c>
      <c r="P511" s="77" t="s">
        <v>5015</v>
      </c>
      <c r="Q511" s="430" t="s">
        <v>5015</v>
      </c>
      <c r="R511" s="414">
        <v>143839</v>
      </c>
      <c r="S511" s="77" t="s">
        <v>5016</v>
      </c>
      <c r="T511" s="311" t="s">
        <v>5016</v>
      </c>
      <c r="U511" s="414">
        <v>148070</v>
      </c>
      <c r="V511" s="77" t="s">
        <v>5017</v>
      </c>
      <c r="W511" s="430" t="s">
        <v>5017</v>
      </c>
      <c r="X511" s="414">
        <v>152301</v>
      </c>
      <c r="Y511" s="77" t="s">
        <v>4169</v>
      </c>
      <c r="Z511" s="311" t="s">
        <v>4169</v>
      </c>
      <c r="AA511" s="414">
        <v>156531</v>
      </c>
      <c r="AB511" s="77" t="s">
        <v>3947</v>
      </c>
      <c r="AC511" s="430" t="s">
        <v>3947</v>
      </c>
      <c r="AD511" s="414">
        <v>160762</v>
      </c>
      <c r="AE511" s="77" t="s">
        <v>5018</v>
      </c>
      <c r="AF511" s="430" t="s">
        <v>5018</v>
      </c>
      <c r="AG511" s="414">
        <v>164993</v>
      </c>
      <c r="AH511" s="77" t="s">
        <v>5019</v>
      </c>
      <c r="AI511" s="430" t="s">
        <v>5019</v>
      </c>
    </row>
    <row r="512" spans="1:35" ht="15.75" thickBot="1" x14ac:dyDescent="0.3">
      <c r="A512" s="419">
        <f>IF('Basic Calculator'!$AE$17&lt;&gt;"",IF(VLOOKUP('Basic Calculator'!$AE$17,'Basic Calculator'!$AG$18:$AI$75,3,FALSE)=D512,1,0),0)</f>
        <v>0</v>
      </c>
      <c r="B512" s="420">
        <f>IF('Basic Calculator'!$AE$18&lt;&gt;"",IF('Basic Calculator'!$AE$18=E512,1,0),0)</f>
        <v>0</v>
      </c>
      <c r="C512" s="422">
        <f t="shared" si="7"/>
        <v>0</v>
      </c>
      <c r="D512" s="426" t="s">
        <v>1657</v>
      </c>
      <c r="E512" s="426">
        <v>15</v>
      </c>
      <c r="F512" s="423">
        <v>149286</v>
      </c>
      <c r="G512" s="416" t="s">
        <v>5020</v>
      </c>
      <c r="H512" s="428" t="s">
        <v>5020</v>
      </c>
      <c r="I512" s="415">
        <v>154261</v>
      </c>
      <c r="J512" s="431" t="s">
        <v>5021</v>
      </c>
      <c r="K512" s="432" t="s">
        <v>5021</v>
      </c>
      <c r="L512" s="415">
        <v>159237</v>
      </c>
      <c r="M512" s="431" t="s">
        <v>5022</v>
      </c>
      <c r="N512" s="433" t="s">
        <v>5022</v>
      </c>
      <c r="O512" s="415">
        <v>164213</v>
      </c>
      <c r="P512" s="431" t="s">
        <v>5023</v>
      </c>
      <c r="Q512" s="432" t="s">
        <v>5023</v>
      </c>
      <c r="R512" s="415">
        <v>169189</v>
      </c>
      <c r="S512" s="431" t="s">
        <v>5024</v>
      </c>
      <c r="T512" s="433" t="s">
        <v>5024</v>
      </c>
      <c r="U512" s="415">
        <v>174164</v>
      </c>
      <c r="V512" s="431" t="s">
        <v>5025</v>
      </c>
      <c r="W512" s="432" t="s">
        <v>5025</v>
      </c>
      <c r="X512" s="415">
        <v>179140</v>
      </c>
      <c r="Y512" s="431" t="s">
        <v>4177</v>
      </c>
      <c r="Z512" s="433" t="s">
        <v>4177</v>
      </c>
      <c r="AA512" s="415">
        <v>184116</v>
      </c>
      <c r="AB512" s="431" t="s">
        <v>5026</v>
      </c>
      <c r="AC512" s="432" t="s">
        <v>5026</v>
      </c>
      <c r="AD512" s="415">
        <v>189092</v>
      </c>
      <c r="AE512" s="431" t="s">
        <v>5027</v>
      </c>
      <c r="AF512" s="432" t="s">
        <v>5027</v>
      </c>
      <c r="AG512" s="415">
        <v>191900</v>
      </c>
      <c r="AH512" s="431" t="s">
        <v>4104</v>
      </c>
      <c r="AI512" s="432" t="s">
        <v>4104</v>
      </c>
    </row>
    <row r="513" spans="1:35" x14ac:dyDescent="0.25">
      <c r="A513" s="82">
        <f>IF('Basic Calculator'!$AE$17&lt;&gt;"",IF(VLOOKUP('Basic Calculator'!$AE$17,'Basic Calculator'!$AG$18:$AI$75,3,FALSE)=D513,1,0),0)</f>
        <v>0</v>
      </c>
      <c r="B513" s="407">
        <f>IF('Basic Calculator'!$AE$18&lt;&gt;"",IF('Basic Calculator'!$AE$18=E513,1,0),0)</f>
        <v>0</v>
      </c>
      <c r="C513" s="83">
        <f t="shared" si="7"/>
        <v>0</v>
      </c>
      <c r="D513" s="434" t="s">
        <v>1670</v>
      </c>
      <c r="E513" s="434">
        <v>1</v>
      </c>
      <c r="F513" s="308">
        <v>26214</v>
      </c>
      <c r="G513" s="84" t="s">
        <v>4557</v>
      </c>
      <c r="H513" s="400" t="s">
        <v>722</v>
      </c>
      <c r="I513" s="413">
        <v>27094</v>
      </c>
      <c r="J513" s="85" t="s">
        <v>1393</v>
      </c>
      <c r="K513" s="429" t="s">
        <v>1394</v>
      </c>
      <c r="L513" s="413">
        <v>27964</v>
      </c>
      <c r="M513" s="85" t="s">
        <v>174</v>
      </c>
      <c r="N513" s="310" t="s">
        <v>175</v>
      </c>
      <c r="O513" s="413">
        <v>28833</v>
      </c>
      <c r="P513" s="85" t="s">
        <v>4558</v>
      </c>
      <c r="Q513" s="429" t="s">
        <v>1142</v>
      </c>
      <c r="R513" s="413">
        <v>29703</v>
      </c>
      <c r="S513" s="85" t="s">
        <v>5028</v>
      </c>
      <c r="T513" s="310" t="s">
        <v>413</v>
      </c>
      <c r="U513" s="413">
        <v>30212</v>
      </c>
      <c r="V513" s="85" t="s">
        <v>3862</v>
      </c>
      <c r="W513" s="429" t="s">
        <v>665</v>
      </c>
      <c r="X513" s="413">
        <v>31075</v>
      </c>
      <c r="Y513" s="85" t="s">
        <v>2671</v>
      </c>
      <c r="Z513" s="310" t="s">
        <v>1491</v>
      </c>
      <c r="AA513" s="413">
        <v>31944</v>
      </c>
      <c r="AB513" s="85" t="s">
        <v>2258</v>
      </c>
      <c r="AC513" s="429" t="s">
        <v>2069</v>
      </c>
      <c r="AD513" s="413">
        <v>31979</v>
      </c>
      <c r="AE513" s="85" t="s">
        <v>1689</v>
      </c>
      <c r="AF513" s="429" t="s">
        <v>1087</v>
      </c>
      <c r="AG513" s="413">
        <v>32791</v>
      </c>
      <c r="AH513" s="85" t="s">
        <v>4376</v>
      </c>
      <c r="AI513" s="429" t="s">
        <v>4377</v>
      </c>
    </row>
    <row r="514" spans="1:35" x14ac:dyDescent="0.25">
      <c r="A514" s="76">
        <f>IF('Basic Calculator'!$AE$17&lt;&gt;"",IF(VLOOKUP('Basic Calculator'!$AE$17,'Basic Calculator'!$AG$18:$AI$75,3,FALSE)=D514,1,0),0)</f>
        <v>0</v>
      </c>
      <c r="B514" s="405">
        <f>IF('Basic Calculator'!$AE$18&lt;&gt;"",IF('Basic Calculator'!$AE$18=E514,1,0),0)</f>
        <v>0</v>
      </c>
      <c r="C514" s="81">
        <f t="shared" si="7"/>
        <v>0</v>
      </c>
      <c r="D514" s="425" t="s">
        <v>1670</v>
      </c>
      <c r="E514" s="425">
        <v>2</v>
      </c>
      <c r="F514" s="309">
        <v>29476</v>
      </c>
      <c r="G514" s="78" t="s">
        <v>1196</v>
      </c>
      <c r="H514" s="307" t="s">
        <v>753</v>
      </c>
      <c r="I514" s="414">
        <v>30177</v>
      </c>
      <c r="J514" s="77" t="s">
        <v>2751</v>
      </c>
      <c r="K514" s="430" t="s">
        <v>1214</v>
      </c>
      <c r="L514" s="414">
        <v>31154</v>
      </c>
      <c r="M514" s="77" t="s">
        <v>2248</v>
      </c>
      <c r="N514" s="311" t="s">
        <v>1154</v>
      </c>
      <c r="O514" s="414">
        <v>31979</v>
      </c>
      <c r="P514" s="77" t="s">
        <v>1689</v>
      </c>
      <c r="Q514" s="430" t="s">
        <v>1087</v>
      </c>
      <c r="R514" s="414">
        <v>32340</v>
      </c>
      <c r="S514" s="77" t="s">
        <v>3630</v>
      </c>
      <c r="T514" s="311" t="s">
        <v>3631</v>
      </c>
      <c r="U514" s="414">
        <v>33291</v>
      </c>
      <c r="V514" s="77" t="s">
        <v>1523</v>
      </c>
      <c r="W514" s="430" t="s">
        <v>240</v>
      </c>
      <c r="X514" s="414">
        <v>34243</v>
      </c>
      <c r="Y514" s="77" t="s">
        <v>3529</v>
      </c>
      <c r="Z514" s="311" t="s">
        <v>856</v>
      </c>
      <c r="AA514" s="414">
        <v>35194</v>
      </c>
      <c r="AB514" s="77" t="s">
        <v>733</v>
      </c>
      <c r="AC514" s="430" t="s">
        <v>734</v>
      </c>
      <c r="AD514" s="414">
        <v>36146</v>
      </c>
      <c r="AE514" s="77" t="s">
        <v>4559</v>
      </c>
      <c r="AF514" s="430" t="s">
        <v>1335</v>
      </c>
      <c r="AG514" s="414">
        <v>37097</v>
      </c>
      <c r="AH514" s="77" t="s">
        <v>4560</v>
      </c>
      <c r="AI514" s="430" t="s">
        <v>1480</v>
      </c>
    </row>
    <row r="515" spans="1:35" x14ac:dyDescent="0.25">
      <c r="A515" s="76">
        <f>IF('Basic Calculator'!$AE$17&lt;&gt;"",IF(VLOOKUP('Basic Calculator'!$AE$17,'Basic Calculator'!$AG$18:$AI$75,3,FALSE)=D515,1,0),0)</f>
        <v>0</v>
      </c>
      <c r="B515" s="405">
        <f>IF('Basic Calculator'!$AE$18&lt;&gt;"",IF('Basic Calculator'!$AE$18=E515,1,0),0)</f>
        <v>0</v>
      </c>
      <c r="C515" s="81">
        <f t="shared" si="7"/>
        <v>0</v>
      </c>
      <c r="D515" s="425" t="s">
        <v>1670</v>
      </c>
      <c r="E515" s="425">
        <v>3</v>
      </c>
      <c r="F515" s="309">
        <v>38594</v>
      </c>
      <c r="G515" s="78" t="s">
        <v>3216</v>
      </c>
      <c r="H515" s="307" t="s">
        <v>1661</v>
      </c>
      <c r="I515" s="414">
        <v>39665</v>
      </c>
      <c r="J515" s="77" t="s">
        <v>652</v>
      </c>
      <c r="K515" s="430" t="s">
        <v>1375</v>
      </c>
      <c r="L515" s="414">
        <v>40737</v>
      </c>
      <c r="M515" s="77" t="s">
        <v>1687</v>
      </c>
      <c r="N515" s="311" t="s">
        <v>1790</v>
      </c>
      <c r="O515" s="414">
        <v>41809</v>
      </c>
      <c r="P515" s="77" t="s">
        <v>521</v>
      </c>
      <c r="Q515" s="430" t="s">
        <v>968</v>
      </c>
      <c r="R515" s="414">
        <v>42881</v>
      </c>
      <c r="S515" s="77" t="s">
        <v>1711</v>
      </c>
      <c r="T515" s="311" t="s">
        <v>1654</v>
      </c>
      <c r="U515" s="414">
        <v>43953</v>
      </c>
      <c r="V515" s="77" t="s">
        <v>551</v>
      </c>
      <c r="W515" s="430" t="s">
        <v>552</v>
      </c>
      <c r="X515" s="414">
        <v>45025</v>
      </c>
      <c r="Y515" s="77" t="s">
        <v>1456</v>
      </c>
      <c r="Z515" s="311" t="s">
        <v>1769</v>
      </c>
      <c r="AA515" s="414">
        <v>46097</v>
      </c>
      <c r="AB515" s="77" t="s">
        <v>3776</v>
      </c>
      <c r="AC515" s="430" t="s">
        <v>290</v>
      </c>
      <c r="AD515" s="414">
        <v>47169</v>
      </c>
      <c r="AE515" s="77" t="s">
        <v>2762</v>
      </c>
      <c r="AF515" s="430" t="s">
        <v>225</v>
      </c>
      <c r="AG515" s="414">
        <v>48240</v>
      </c>
      <c r="AH515" s="77" t="s">
        <v>1566</v>
      </c>
      <c r="AI515" s="430" t="s">
        <v>1245</v>
      </c>
    </row>
    <row r="516" spans="1:35" x14ac:dyDescent="0.25">
      <c r="A516" s="76">
        <f>IF('Basic Calculator'!$AE$17&lt;&gt;"",IF(VLOOKUP('Basic Calculator'!$AE$17,'Basic Calculator'!$AG$18:$AI$75,3,FALSE)=D516,1,0),0)</f>
        <v>0</v>
      </c>
      <c r="B516" s="405">
        <f>IF('Basic Calculator'!$AE$18&lt;&gt;"",IF('Basic Calculator'!$AE$18=E516,1,0),0)</f>
        <v>0</v>
      </c>
      <c r="C516" s="81">
        <f t="shared" ref="C516:C579" si="8">IF(AND(A516=1,B516=1),1,0)</f>
        <v>0</v>
      </c>
      <c r="D516" s="425" t="s">
        <v>1670</v>
      </c>
      <c r="E516" s="425">
        <v>4</v>
      </c>
      <c r="F516" s="309">
        <v>43321</v>
      </c>
      <c r="G516" s="78" t="s">
        <v>434</v>
      </c>
      <c r="H516" s="307" t="s">
        <v>435</v>
      </c>
      <c r="I516" s="414">
        <v>44524</v>
      </c>
      <c r="J516" s="77" t="s">
        <v>729</v>
      </c>
      <c r="K516" s="430" t="s">
        <v>1324</v>
      </c>
      <c r="L516" s="414">
        <v>45727</v>
      </c>
      <c r="M516" s="77" t="s">
        <v>3267</v>
      </c>
      <c r="N516" s="311" t="s">
        <v>1369</v>
      </c>
      <c r="O516" s="414">
        <v>46930</v>
      </c>
      <c r="P516" s="77" t="s">
        <v>1622</v>
      </c>
      <c r="Q516" s="430" t="s">
        <v>1243</v>
      </c>
      <c r="R516" s="414">
        <v>48133</v>
      </c>
      <c r="S516" s="77" t="s">
        <v>912</v>
      </c>
      <c r="T516" s="311" t="s">
        <v>1347</v>
      </c>
      <c r="U516" s="414">
        <v>49336</v>
      </c>
      <c r="V516" s="77" t="s">
        <v>1567</v>
      </c>
      <c r="W516" s="430" t="s">
        <v>1568</v>
      </c>
      <c r="X516" s="414">
        <v>50539</v>
      </c>
      <c r="Y516" s="77" t="s">
        <v>1083</v>
      </c>
      <c r="Z516" s="311" t="s">
        <v>899</v>
      </c>
      <c r="AA516" s="414">
        <v>51742</v>
      </c>
      <c r="AB516" s="77" t="s">
        <v>482</v>
      </c>
      <c r="AC516" s="430" t="s">
        <v>483</v>
      </c>
      <c r="AD516" s="414">
        <v>52945</v>
      </c>
      <c r="AE516" s="77" t="s">
        <v>1662</v>
      </c>
      <c r="AF516" s="430" t="s">
        <v>1425</v>
      </c>
      <c r="AG516" s="414">
        <v>54148</v>
      </c>
      <c r="AH516" s="77" t="s">
        <v>869</v>
      </c>
      <c r="AI516" s="430" t="s">
        <v>870</v>
      </c>
    </row>
    <row r="517" spans="1:35" x14ac:dyDescent="0.25">
      <c r="A517" s="76">
        <f>IF('Basic Calculator'!$AE$17&lt;&gt;"",IF(VLOOKUP('Basic Calculator'!$AE$17,'Basic Calculator'!$AG$18:$AI$75,3,FALSE)=D517,1,0),0)</f>
        <v>0</v>
      </c>
      <c r="B517" s="405">
        <f>IF('Basic Calculator'!$AE$18&lt;&gt;"",IF('Basic Calculator'!$AE$18=E517,1,0),0)</f>
        <v>0</v>
      </c>
      <c r="C517" s="81">
        <f t="shared" si="8"/>
        <v>0</v>
      </c>
      <c r="D517" s="425" t="s">
        <v>1670</v>
      </c>
      <c r="E517" s="425">
        <v>5</v>
      </c>
      <c r="F517" s="309">
        <v>49815</v>
      </c>
      <c r="G517" s="78" t="s">
        <v>1198</v>
      </c>
      <c r="H517" s="307" t="s">
        <v>1044</v>
      </c>
      <c r="I517" s="414">
        <v>51162</v>
      </c>
      <c r="J517" s="77" t="s">
        <v>1870</v>
      </c>
      <c r="K517" s="430" t="s">
        <v>2167</v>
      </c>
      <c r="L517" s="414">
        <v>52508</v>
      </c>
      <c r="M517" s="77" t="s">
        <v>1703</v>
      </c>
      <c r="N517" s="311" t="s">
        <v>1485</v>
      </c>
      <c r="O517" s="414">
        <v>53854</v>
      </c>
      <c r="P517" s="77" t="s">
        <v>1691</v>
      </c>
      <c r="Q517" s="430" t="s">
        <v>1952</v>
      </c>
      <c r="R517" s="414">
        <v>55200</v>
      </c>
      <c r="S517" s="77" t="s">
        <v>4500</v>
      </c>
      <c r="T517" s="311" t="s">
        <v>2239</v>
      </c>
      <c r="U517" s="414">
        <v>56546</v>
      </c>
      <c r="V517" s="77" t="s">
        <v>688</v>
      </c>
      <c r="W517" s="430" t="s">
        <v>2803</v>
      </c>
      <c r="X517" s="414">
        <v>57892</v>
      </c>
      <c r="Y517" s="77" t="s">
        <v>1661</v>
      </c>
      <c r="Z517" s="311" t="s">
        <v>1875</v>
      </c>
      <c r="AA517" s="414">
        <v>59238</v>
      </c>
      <c r="AB517" s="77" t="s">
        <v>430</v>
      </c>
      <c r="AC517" s="430" t="s">
        <v>2055</v>
      </c>
      <c r="AD517" s="414">
        <v>60584</v>
      </c>
      <c r="AE517" s="77" t="s">
        <v>659</v>
      </c>
      <c r="AF517" s="430" t="s">
        <v>902</v>
      </c>
      <c r="AG517" s="414">
        <v>61930</v>
      </c>
      <c r="AH517" s="77" t="s">
        <v>534</v>
      </c>
      <c r="AI517" s="430" t="s">
        <v>2837</v>
      </c>
    </row>
    <row r="518" spans="1:35" x14ac:dyDescent="0.25">
      <c r="A518" s="76">
        <f>IF('Basic Calculator'!$AE$17&lt;&gt;"",IF(VLOOKUP('Basic Calculator'!$AE$17,'Basic Calculator'!$AG$18:$AI$75,3,FALSE)=D518,1,0),0)</f>
        <v>0</v>
      </c>
      <c r="B518" s="405">
        <f>IF('Basic Calculator'!$AE$18&lt;&gt;"",IF('Basic Calculator'!$AE$18=E518,1,0),0)</f>
        <v>0</v>
      </c>
      <c r="C518" s="81">
        <f t="shared" si="8"/>
        <v>0</v>
      </c>
      <c r="D518" s="425" t="s">
        <v>1670</v>
      </c>
      <c r="E518" s="425">
        <v>6</v>
      </c>
      <c r="F518" s="309">
        <v>52533</v>
      </c>
      <c r="G518" s="78" t="s">
        <v>1492</v>
      </c>
      <c r="H518" s="307" t="s">
        <v>1949</v>
      </c>
      <c r="I518" s="414">
        <v>54034</v>
      </c>
      <c r="J518" s="77" t="s">
        <v>2668</v>
      </c>
      <c r="K518" s="430" t="s">
        <v>251</v>
      </c>
      <c r="L518" s="414">
        <v>55535</v>
      </c>
      <c r="M518" s="77" t="s">
        <v>1170</v>
      </c>
      <c r="N518" s="311" t="s">
        <v>1171</v>
      </c>
      <c r="O518" s="414">
        <v>57036</v>
      </c>
      <c r="P518" s="77" t="s">
        <v>835</v>
      </c>
      <c r="Q518" s="430" t="s">
        <v>1846</v>
      </c>
      <c r="R518" s="414">
        <v>58537</v>
      </c>
      <c r="S518" s="77" t="s">
        <v>996</v>
      </c>
      <c r="T518" s="311" t="s">
        <v>1308</v>
      </c>
      <c r="U518" s="414">
        <v>60038</v>
      </c>
      <c r="V518" s="77" t="s">
        <v>998</v>
      </c>
      <c r="W518" s="430" t="s">
        <v>644</v>
      </c>
      <c r="X518" s="414">
        <v>61539</v>
      </c>
      <c r="Y518" s="77" t="s">
        <v>999</v>
      </c>
      <c r="Z518" s="311" t="s">
        <v>2344</v>
      </c>
      <c r="AA518" s="414">
        <v>63040</v>
      </c>
      <c r="AB518" s="77" t="s">
        <v>449</v>
      </c>
      <c r="AC518" s="430" t="s">
        <v>2010</v>
      </c>
      <c r="AD518" s="414">
        <v>64542</v>
      </c>
      <c r="AE518" s="77" t="s">
        <v>795</v>
      </c>
      <c r="AF518" s="430" t="s">
        <v>3171</v>
      </c>
      <c r="AG518" s="414">
        <v>66043</v>
      </c>
      <c r="AH518" s="77" t="s">
        <v>1328</v>
      </c>
      <c r="AI518" s="430" t="s">
        <v>2611</v>
      </c>
    </row>
    <row r="519" spans="1:35" x14ac:dyDescent="0.25">
      <c r="A519" s="76">
        <f>IF('Basic Calculator'!$AE$17&lt;&gt;"",IF(VLOOKUP('Basic Calculator'!$AE$17,'Basic Calculator'!$AG$18:$AI$75,3,FALSE)=D519,1,0),0)</f>
        <v>0</v>
      </c>
      <c r="B519" s="405">
        <f>IF('Basic Calculator'!$AE$18&lt;&gt;"",IF('Basic Calculator'!$AE$18=E519,1,0),0)</f>
        <v>0</v>
      </c>
      <c r="C519" s="81">
        <f t="shared" si="8"/>
        <v>0</v>
      </c>
      <c r="D519" s="425" t="s">
        <v>1670</v>
      </c>
      <c r="E519" s="425">
        <v>7</v>
      </c>
      <c r="F519" s="309">
        <v>56708</v>
      </c>
      <c r="G519" s="78" t="s">
        <v>611</v>
      </c>
      <c r="H519" s="307" t="s">
        <v>1117</v>
      </c>
      <c r="I519" s="414">
        <v>58376</v>
      </c>
      <c r="J519" s="77" t="s">
        <v>1033</v>
      </c>
      <c r="K519" s="430" t="s">
        <v>2089</v>
      </c>
      <c r="L519" s="414">
        <v>60044</v>
      </c>
      <c r="M519" s="77" t="s">
        <v>998</v>
      </c>
      <c r="N519" s="311" t="s">
        <v>644</v>
      </c>
      <c r="O519" s="414">
        <v>61712</v>
      </c>
      <c r="P519" s="77" t="s">
        <v>1614</v>
      </c>
      <c r="Q519" s="430" t="s">
        <v>2432</v>
      </c>
      <c r="R519" s="414">
        <v>63380</v>
      </c>
      <c r="S519" s="77" t="s">
        <v>2820</v>
      </c>
      <c r="T519" s="311" t="s">
        <v>3299</v>
      </c>
      <c r="U519" s="414">
        <v>65048</v>
      </c>
      <c r="V519" s="77" t="s">
        <v>1137</v>
      </c>
      <c r="W519" s="430" t="s">
        <v>2059</v>
      </c>
      <c r="X519" s="414">
        <v>66716</v>
      </c>
      <c r="Y519" s="77" t="s">
        <v>337</v>
      </c>
      <c r="Z519" s="311" t="s">
        <v>3615</v>
      </c>
      <c r="AA519" s="414">
        <v>68384</v>
      </c>
      <c r="AB519" s="77" t="s">
        <v>3718</v>
      </c>
      <c r="AC519" s="430" t="s">
        <v>2877</v>
      </c>
      <c r="AD519" s="414">
        <v>70052</v>
      </c>
      <c r="AE519" s="77" t="s">
        <v>469</v>
      </c>
      <c r="AF519" s="430" t="s">
        <v>3317</v>
      </c>
      <c r="AG519" s="414">
        <v>71720</v>
      </c>
      <c r="AH519" s="77" t="s">
        <v>1478</v>
      </c>
      <c r="AI519" s="430" t="s">
        <v>3317</v>
      </c>
    </row>
    <row r="520" spans="1:35" x14ac:dyDescent="0.25">
      <c r="A520" s="76">
        <f>IF('Basic Calculator'!$AE$17&lt;&gt;"",IF(VLOOKUP('Basic Calculator'!$AE$17,'Basic Calculator'!$AG$18:$AI$75,3,FALSE)=D520,1,0),0)</f>
        <v>0</v>
      </c>
      <c r="B520" s="405">
        <f>IF('Basic Calculator'!$AE$18&lt;&gt;"",IF('Basic Calculator'!$AE$18=E520,1,0),0)</f>
        <v>0</v>
      </c>
      <c r="C520" s="81">
        <f t="shared" si="8"/>
        <v>0</v>
      </c>
      <c r="D520" s="425" t="s">
        <v>1670</v>
      </c>
      <c r="E520" s="425">
        <v>8</v>
      </c>
      <c r="F520" s="309">
        <v>59106</v>
      </c>
      <c r="G520" s="78" t="s">
        <v>1729</v>
      </c>
      <c r="H520" s="307" t="s">
        <v>1723</v>
      </c>
      <c r="I520" s="414">
        <v>60953</v>
      </c>
      <c r="J520" s="77" t="s">
        <v>1611</v>
      </c>
      <c r="K520" s="430" t="s">
        <v>2847</v>
      </c>
      <c r="L520" s="414">
        <v>62800</v>
      </c>
      <c r="M520" s="77" t="s">
        <v>260</v>
      </c>
      <c r="N520" s="311" t="s">
        <v>1786</v>
      </c>
      <c r="O520" s="414">
        <v>64647</v>
      </c>
      <c r="P520" s="77" t="s">
        <v>440</v>
      </c>
      <c r="Q520" s="430" t="s">
        <v>3051</v>
      </c>
      <c r="R520" s="414">
        <v>66493</v>
      </c>
      <c r="S520" s="77" t="s">
        <v>3699</v>
      </c>
      <c r="T520" s="311" t="s">
        <v>3717</v>
      </c>
      <c r="U520" s="414">
        <v>68340</v>
      </c>
      <c r="V520" s="77" t="s">
        <v>1447</v>
      </c>
      <c r="W520" s="430" t="s">
        <v>2601</v>
      </c>
      <c r="X520" s="414">
        <v>70187</v>
      </c>
      <c r="Y520" s="77" t="s">
        <v>389</v>
      </c>
      <c r="Z520" s="311" t="s">
        <v>3317</v>
      </c>
      <c r="AA520" s="414">
        <v>72034</v>
      </c>
      <c r="AB520" s="77" t="s">
        <v>1416</v>
      </c>
      <c r="AC520" s="430" t="s">
        <v>3317</v>
      </c>
      <c r="AD520" s="414">
        <v>73881</v>
      </c>
      <c r="AE520" s="77" t="s">
        <v>1753</v>
      </c>
      <c r="AF520" s="430" t="s">
        <v>3317</v>
      </c>
      <c r="AG520" s="414">
        <v>75728</v>
      </c>
      <c r="AH520" s="77" t="s">
        <v>2166</v>
      </c>
      <c r="AI520" s="430" t="s">
        <v>3317</v>
      </c>
    </row>
    <row r="521" spans="1:35" x14ac:dyDescent="0.25">
      <c r="A521" s="76">
        <f>IF('Basic Calculator'!$AE$17&lt;&gt;"",IF(VLOOKUP('Basic Calculator'!$AE$17,'Basic Calculator'!$AG$18:$AI$75,3,FALSE)=D521,1,0),0)</f>
        <v>0</v>
      </c>
      <c r="B521" s="405">
        <f>IF('Basic Calculator'!$AE$18&lt;&gt;"",IF('Basic Calculator'!$AE$18=E521,1,0),0)</f>
        <v>0</v>
      </c>
      <c r="C521" s="81">
        <f t="shared" si="8"/>
        <v>0</v>
      </c>
      <c r="D521" s="425" t="s">
        <v>1670</v>
      </c>
      <c r="E521" s="425">
        <v>9</v>
      </c>
      <c r="F521" s="309">
        <v>63243</v>
      </c>
      <c r="G521" s="78" t="s">
        <v>209</v>
      </c>
      <c r="H521" s="307" t="s">
        <v>2649</v>
      </c>
      <c r="I521" s="414">
        <v>65283</v>
      </c>
      <c r="J521" s="77" t="s">
        <v>1679</v>
      </c>
      <c r="K521" s="430" t="s">
        <v>1732</v>
      </c>
      <c r="L521" s="414">
        <v>67323</v>
      </c>
      <c r="M521" s="77" t="s">
        <v>2196</v>
      </c>
      <c r="N521" s="311" t="s">
        <v>3379</v>
      </c>
      <c r="O521" s="414">
        <v>69363</v>
      </c>
      <c r="P521" s="77" t="s">
        <v>1738</v>
      </c>
      <c r="Q521" s="430" t="s">
        <v>3371</v>
      </c>
      <c r="R521" s="414">
        <v>71403</v>
      </c>
      <c r="S521" s="77" t="s">
        <v>2873</v>
      </c>
      <c r="T521" s="311" t="s">
        <v>3317</v>
      </c>
      <c r="U521" s="414">
        <v>73443</v>
      </c>
      <c r="V521" s="77" t="s">
        <v>2370</v>
      </c>
      <c r="W521" s="430" t="s">
        <v>3317</v>
      </c>
      <c r="X521" s="414">
        <v>75483</v>
      </c>
      <c r="Y521" s="77" t="s">
        <v>627</v>
      </c>
      <c r="Z521" s="311" t="s">
        <v>3317</v>
      </c>
      <c r="AA521" s="414">
        <v>77523</v>
      </c>
      <c r="AB521" s="77" t="s">
        <v>4074</v>
      </c>
      <c r="AC521" s="430" t="s">
        <v>3317</v>
      </c>
      <c r="AD521" s="414">
        <v>79563</v>
      </c>
      <c r="AE521" s="77" t="s">
        <v>568</v>
      </c>
      <c r="AF521" s="430" t="s">
        <v>3317</v>
      </c>
      <c r="AG521" s="414">
        <v>81603</v>
      </c>
      <c r="AH521" s="77" t="s">
        <v>2419</v>
      </c>
      <c r="AI521" s="430" t="s">
        <v>3317</v>
      </c>
    </row>
    <row r="522" spans="1:35" x14ac:dyDescent="0.25">
      <c r="A522" s="76">
        <f>IF('Basic Calculator'!$AE$17&lt;&gt;"",IF(VLOOKUP('Basic Calculator'!$AE$17,'Basic Calculator'!$AG$18:$AI$75,3,FALSE)=D522,1,0),0)</f>
        <v>0</v>
      </c>
      <c r="B522" s="405">
        <f>IF('Basic Calculator'!$AE$18&lt;&gt;"",IF('Basic Calculator'!$AE$18=E522,1,0),0)</f>
        <v>0</v>
      </c>
      <c r="C522" s="81">
        <f t="shared" si="8"/>
        <v>0</v>
      </c>
      <c r="D522" s="425" t="s">
        <v>1670</v>
      </c>
      <c r="E522" s="425">
        <v>10</v>
      </c>
      <c r="F522" s="309">
        <v>69645</v>
      </c>
      <c r="G522" s="78" t="s">
        <v>1944</v>
      </c>
      <c r="H522" s="307" t="s">
        <v>3317</v>
      </c>
      <c r="I522" s="414">
        <v>71891</v>
      </c>
      <c r="J522" s="77" t="s">
        <v>3443</v>
      </c>
      <c r="K522" s="430" t="s">
        <v>3317</v>
      </c>
      <c r="L522" s="414">
        <v>74137</v>
      </c>
      <c r="M522" s="77" t="s">
        <v>1155</v>
      </c>
      <c r="N522" s="311" t="s">
        <v>3317</v>
      </c>
      <c r="O522" s="414">
        <v>76384</v>
      </c>
      <c r="P522" s="77" t="s">
        <v>1824</v>
      </c>
      <c r="Q522" s="430" t="s">
        <v>3317</v>
      </c>
      <c r="R522" s="414">
        <v>78630</v>
      </c>
      <c r="S522" s="77" t="s">
        <v>1019</v>
      </c>
      <c r="T522" s="311" t="s">
        <v>3317</v>
      </c>
      <c r="U522" s="414">
        <v>80876</v>
      </c>
      <c r="V522" s="77" t="s">
        <v>685</v>
      </c>
      <c r="W522" s="430" t="s">
        <v>3317</v>
      </c>
      <c r="X522" s="414">
        <v>83122</v>
      </c>
      <c r="Y522" s="77" t="s">
        <v>1726</v>
      </c>
      <c r="Z522" s="311" t="s">
        <v>3317</v>
      </c>
      <c r="AA522" s="414">
        <v>85369</v>
      </c>
      <c r="AB522" s="77" t="s">
        <v>1538</v>
      </c>
      <c r="AC522" s="430" t="s">
        <v>3317</v>
      </c>
      <c r="AD522" s="414">
        <v>87615</v>
      </c>
      <c r="AE522" s="77" t="s">
        <v>2466</v>
      </c>
      <c r="AF522" s="430" t="s">
        <v>3317</v>
      </c>
      <c r="AG522" s="414">
        <v>89861</v>
      </c>
      <c r="AH522" s="77" t="s">
        <v>3339</v>
      </c>
      <c r="AI522" s="430" t="s">
        <v>3317</v>
      </c>
    </row>
    <row r="523" spans="1:35" x14ac:dyDescent="0.25">
      <c r="A523" s="76">
        <f>IF('Basic Calculator'!$AE$17&lt;&gt;"",IF(VLOOKUP('Basic Calculator'!$AE$17,'Basic Calculator'!$AG$18:$AI$75,3,FALSE)=D523,1,0),0)</f>
        <v>0</v>
      </c>
      <c r="B523" s="405">
        <f>IF('Basic Calculator'!$AE$18&lt;&gt;"",IF('Basic Calculator'!$AE$18=E523,1,0),0)</f>
        <v>0</v>
      </c>
      <c r="C523" s="81">
        <f t="shared" si="8"/>
        <v>0</v>
      </c>
      <c r="D523" s="425" t="s">
        <v>1670</v>
      </c>
      <c r="E523" s="425">
        <v>11</v>
      </c>
      <c r="F523" s="309">
        <v>74050</v>
      </c>
      <c r="G523" s="78" t="s">
        <v>1373</v>
      </c>
      <c r="H523" s="307" t="s">
        <v>3317</v>
      </c>
      <c r="I523" s="414">
        <v>76518</v>
      </c>
      <c r="J523" s="77" t="s">
        <v>578</v>
      </c>
      <c r="K523" s="430" t="s">
        <v>3317</v>
      </c>
      <c r="L523" s="414">
        <v>78986</v>
      </c>
      <c r="M523" s="77" t="s">
        <v>951</v>
      </c>
      <c r="N523" s="311" t="s">
        <v>3317</v>
      </c>
      <c r="O523" s="414">
        <v>81454</v>
      </c>
      <c r="P523" s="77" t="s">
        <v>2856</v>
      </c>
      <c r="Q523" s="430" t="s">
        <v>3317</v>
      </c>
      <c r="R523" s="414">
        <v>83922</v>
      </c>
      <c r="S523" s="77" t="s">
        <v>3273</v>
      </c>
      <c r="T523" s="311" t="s">
        <v>3317</v>
      </c>
      <c r="U523" s="414">
        <v>86390</v>
      </c>
      <c r="V523" s="77" t="s">
        <v>2874</v>
      </c>
      <c r="W523" s="430" t="s">
        <v>3317</v>
      </c>
      <c r="X523" s="414">
        <v>88859</v>
      </c>
      <c r="Y523" s="77" t="s">
        <v>3822</v>
      </c>
      <c r="Z523" s="311" t="s">
        <v>3317</v>
      </c>
      <c r="AA523" s="414">
        <v>91327</v>
      </c>
      <c r="AB523" s="77" t="s">
        <v>2490</v>
      </c>
      <c r="AC523" s="430" t="s">
        <v>3317</v>
      </c>
      <c r="AD523" s="414">
        <v>93795</v>
      </c>
      <c r="AE523" s="77" t="s">
        <v>3091</v>
      </c>
      <c r="AF523" s="430" t="s">
        <v>3317</v>
      </c>
      <c r="AG523" s="414">
        <v>96263</v>
      </c>
      <c r="AH523" s="77" t="s">
        <v>3556</v>
      </c>
      <c r="AI523" s="430" t="s">
        <v>3317</v>
      </c>
    </row>
    <row r="524" spans="1:35" x14ac:dyDescent="0.25">
      <c r="A524" s="76">
        <f>IF('Basic Calculator'!$AE$17&lt;&gt;"",IF(VLOOKUP('Basic Calculator'!$AE$17,'Basic Calculator'!$AG$18:$AI$75,3,FALSE)=D524,1,0),0)</f>
        <v>0</v>
      </c>
      <c r="B524" s="405">
        <f>IF('Basic Calculator'!$AE$18&lt;&gt;"",IF('Basic Calculator'!$AE$18=E524,1,0),0)</f>
        <v>0</v>
      </c>
      <c r="C524" s="81">
        <f t="shared" si="8"/>
        <v>0</v>
      </c>
      <c r="D524" s="425" t="s">
        <v>1670</v>
      </c>
      <c r="E524" s="425">
        <v>12</v>
      </c>
      <c r="F524" s="309">
        <v>88756</v>
      </c>
      <c r="G524" s="78" t="s">
        <v>1961</v>
      </c>
      <c r="H524" s="307" t="s">
        <v>3317</v>
      </c>
      <c r="I524" s="414">
        <v>91714</v>
      </c>
      <c r="J524" s="77" t="s">
        <v>3050</v>
      </c>
      <c r="K524" s="430" t="s">
        <v>3317</v>
      </c>
      <c r="L524" s="414">
        <v>94672</v>
      </c>
      <c r="M524" s="77" t="s">
        <v>2286</v>
      </c>
      <c r="N524" s="311" t="s">
        <v>3317</v>
      </c>
      <c r="O524" s="414">
        <v>97630</v>
      </c>
      <c r="P524" s="77" t="s">
        <v>3805</v>
      </c>
      <c r="Q524" s="430" t="s">
        <v>3317</v>
      </c>
      <c r="R524" s="414">
        <v>100588</v>
      </c>
      <c r="S524" s="77" t="s">
        <v>3308</v>
      </c>
      <c r="T524" s="311" t="s">
        <v>3317</v>
      </c>
      <c r="U524" s="414">
        <v>103546</v>
      </c>
      <c r="V524" s="77" t="s">
        <v>3580</v>
      </c>
      <c r="W524" s="430" t="s">
        <v>3317</v>
      </c>
      <c r="X524" s="414">
        <v>106505</v>
      </c>
      <c r="Y524" s="77" t="s">
        <v>3415</v>
      </c>
      <c r="Z524" s="311" t="s">
        <v>3415</v>
      </c>
      <c r="AA524" s="414">
        <v>109463</v>
      </c>
      <c r="AB524" s="77" t="s">
        <v>3981</v>
      </c>
      <c r="AC524" s="430" t="s">
        <v>3981</v>
      </c>
      <c r="AD524" s="414">
        <v>112421</v>
      </c>
      <c r="AE524" s="77" t="s">
        <v>3095</v>
      </c>
      <c r="AF524" s="430" t="s">
        <v>3095</v>
      </c>
      <c r="AG524" s="414">
        <v>115379</v>
      </c>
      <c r="AH524" s="77" t="s">
        <v>5029</v>
      </c>
      <c r="AI524" s="430" t="s">
        <v>5029</v>
      </c>
    </row>
    <row r="525" spans="1:35" x14ac:dyDescent="0.25">
      <c r="A525" s="76">
        <f>IF('Basic Calculator'!$AE$17&lt;&gt;"",IF(VLOOKUP('Basic Calculator'!$AE$17,'Basic Calculator'!$AG$18:$AI$75,3,FALSE)=D525,1,0),0)</f>
        <v>0</v>
      </c>
      <c r="B525" s="405">
        <f>IF('Basic Calculator'!$AE$18&lt;&gt;"",IF('Basic Calculator'!$AE$18=E525,1,0),0)</f>
        <v>0</v>
      </c>
      <c r="C525" s="81">
        <f t="shared" si="8"/>
        <v>0</v>
      </c>
      <c r="D525" s="425" t="s">
        <v>1670</v>
      </c>
      <c r="E525" s="425">
        <v>13</v>
      </c>
      <c r="F525" s="309">
        <v>105542</v>
      </c>
      <c r="G525" s="78" t="s">
        <v>5030</v>
      </c>
      <c r="H525" s="307" t="s">
        <v>5030</v>
      </c>
      <c r="I525" s="414">
        <v>109061</v>
      </c>
      <c r="J525" s="77" t="s">
        <v>3960</v>
      </c>
      <c r="K525" s="430" t="s">
        <v>3960</v>
      </c>
      <c r="L525" s="414">
        <v>112579</v>
      </c>
      <c r="M525" s="77" t="s">
        <v>3112</v>
      </c>
      <c r="N525" s="311" t="s">
        <v>3112</v>
      </c>
      <c r="O525" s="414">
        <v>116098</v>
      </c>
      <c r="P525" s="77" t="s">
        <v>3810</v>
      </c>
      <c r="Q525" s="430" t="s">
        <v>3810</v>
      </c>
      <c r="R525" s="414">
        <v>119616</v>
      </c>
      <c r="S525" s="77" t="s">
        <v>3635</v>
      </c>
      <c r="T525" s="311" t="s">
        <v>3635</v>
      </c>
      <c r="U525" s="414">
        <v>123135</v>
      </c>
      <c r="V525" s="77" t="s">
        <v>3982</v>
      </c>
      <c r="W525" s="430" t="s">
        <v>3982</v>
      </c>
      <c r="X525" s="414">
        <v>126653</v>
      </c>
      <c r="Y525" s="77" t="s">
        <v>5031</v>
      </c>
      <c r="Z525" s="311" t="s">
        <v>5031</v>
      </c>
      <c r="AA525" s="414">
        <v>130172</v>
      </c>
      <c r="AB525" s="77" t="s">
        <v>4001</v>
      </c>
      <c r="AC525" s="430" t="s">
        <v>4001</v>
      </c>
      <c r="AD525" s="414">
        <v>133690</v>
      </c>
      <c r="AE525" s="77" t="s">
        <v>4647</v>
      </c>
      <c r="AF525" s="430" t="s">
        <v>4647</v>
      </c>
      <c r="AG525" s="414">
        <v>137209</v>
      </c>
      <c r="AH525" s="77" t="s">
        <v>2889</v>
      </c>
      <c r="AI525" s="430" t="s">
        <v>2889</v>
      </c>
    </row>
    <row r="526" spans="1:35" x14ac:dyDescent="0.25">
      <c r="A526" s="76">
        <f>IF('Basic Calculator'!$AE$17&lt;&gt;"",IF(VLOOKUP('Basic Calculator'!$AE$17,'Basic Calculator'!$AG$18:$AI$75,3,FALSE)=D526,1,0),0)</f>
        <v>0</v>
      </c>
      <c r="B526" s="405">
        <f>IF('Basic Calculator'!$AE$18&lt;&gt;"",IF('Basic Calculator'!$AE$18=E526,1,0),0)</f>
        <v>0</v>
      </c>
      <c r="C526" s="81">
        <f t="shared" si="8"/>
        <v>0</v>
      </c>
      <c r="D526" s="425" t="s">
        <v>1670</v>
      </c>
      <c r="E526" s="425">
        <v>14</v>
      </c>
      <c r="F526" s="309">
        <v>124719</v>
      </c>
      <c r="G526" s="78" t="s">
        <v>4394</v>
      </c>
      <c r="H526" s="307" t="s">
        <v>4394</v>
      </c>
      <c r="I526" s="414">
        <v>128877</v>
      </c>
      <c r="J526" s="77" t="s">
        <v>5032</v>
      </c>
      <c r="K526" s="430" t="s">
        <v>5032</v>
      </c>
      <c r="L526" s="414">
        <v>133034</v>
      </c>
      <c r="M526" s="77" t="s">
        <v>5033</v>
      </c>
      <c r="N526" s="311" t="s">
        <v>5033</v>
      </c>
      <c r="O526" s="414">
        <v>137192</v>
      </c>
      <c r="P526" s="77" t="s">
        <v>2889</v>
      </c>
      <c r="Q526" s="430" t="s">
        <v>2889</v>
      </c>
      <c r="R526" s="414">
        <v>141350</v>
      </c>
      <c r="S526" s="77" t="s">
        <v>2278</v>
      </c>
      <c r="T526" s="311" t="s">
        <v>2278</v>
      </c>
      <c r="U526" s="414">
        <v>145507</v>
      </c>
      <c r="V526" s="77" t="s">
        <v>3386</v>
      </c>
      <c r="W526" s="430" t="s">
        <v>3386</v>
      </c>
      <c r="X526" s="414">
        <v>149665</v>
      </c>
      <c r="Y526" s="77" t="s">
        <v>3934</v>
      </c>
      <c r="Z526" s="311" t="s">
        <v>3934</v>
      </c>
      <c r="AA526" s="414">
        <v>153822</v>
      </c>
      <c r="AB526" s="77" t="s">
        <v>4003</v>
      </c>
      <c r="AC526" s="430" t="s">
        <v>4003</v>
      </c>
      <c r="AD526" s="414">
        <v>157980</v>
      </c>
      <c r="AE526" s="77" t="s">
        <v>4650</v>
      </c>
      <c r="AF526" s="430" t="s">
        <v>4650</v>
      </c>
      <c r="AG526" s="414">
        <v>162137</v>
      </c>
      <c r="AH526" s="77" t="s">
        <v>3913</v>
      </c>
      <c r="AI526" s="430" t="s">
        <v>3913</v>
      </c>
    </row>
    <row r="527" spans="1:35" ht="15.75" thickBot="1" x14ac:dyDescent="0.3">
      <c r="A527" s="419">
        <f>IF('Basic Calculator'!$AE$17&lt;&gt;"",IF(VLOOKUP('Basic Calculator'!$AE$17,'Basic Calculator'!$AG$18:$AI$75,3,FALSE)=D527,1,0),0)</f>
        <v>0</v>
      </c>
      <c r="B527" s="420">
        <f>IF('Basic Calculator'!$AE$18&lt;&gt;"",IF('Basic Calculator'!$AE$18=E527,1,0),0)</f>
        <v>0</v>
      </c>
      <c r="C527" s="422">
        <f t="shared" si="8"/>
        <v>0</v>
      </c>
      <c r="D527" s="426" t="s">
        <v>1670</v>
      </c>
      <c r="E527" s="426">
        <v>15</v>
      </c>
      <c r="F527" s="423">
        <v>146702</v>
      </c>
      <c r="G527" s="416" t="s">
        <v>5034</v>
      </c>
      <c r="H527" s="428" t="s">
        <v>5034</v>
      </c>
      <c r="I527" s="415">
        <v>151591</v>
      </c>
      <c r="J527" s="431" t="s">
        <v>5035</v>
      </c>
      <c r="K527" s="432" t="s">
        <v>5035</v>
      </c>
      <c r="L527" s="415">
        <v>156481</v>
      </c>
      <c r="M527" s="431" t="s">
        <v>5036</v>
      </c>
      <c r="N527" s="433" t="s">
        <v>5036</v>
      </c>
      <c r="O527" s="415">
        <v>161371</v>
      </c>
      <c r="P527" s="431" t="s">
        <v>4773</v>
      </c>
      <c r="Q527" s="432" t="s">
        <v>4773</v>
      </c>
      <c r="R527" s="415">
        <v>166260</v>
      </c>
      <c r="S527" s="431" t="s">
        <v>5037</v>
      </c>
      <c r="T527" s="433" t="s">
        <v>5037</v>
      </c>
      <c r="U527" s="415">
        <v>171150</v>
      </c>
      <c r="V527" s="431" t="s">
        <v>3989</v>
      </c>
      <c r="W527" s="432" t="s">
        <v>3989</v>
      </c>
      <c r="X527" s="415">
        <v>176040</v>
      </c>
      <c r="Y527" s="431" t="s">
        <v>5038</v>
      </c>
      <c r="Z527" s="433" t="s">
        <v>5038</v>
      </c>
      <c r="AA527" s="415">
        <v>180929</v>
      </c>
      <c r="AB527" s="431" t="s">
        <v>4006</v>
      </c>
      <c r="AC527" s="432" t="s">
        <v>4006</v>
      </c>
      <c r="AD527" s="415">
        <v>185819</v>
      </c>
      <c r="AE527" s="431" t="s">
        <v>4656</v>
      </c>
      <c r="AF527" s="432" t="s">
        <v>4656</v>
      </c>
      <c r="AG527" s="415">
        <v>190708</v>
      </c>
      <c r="AH527" s="431" t="s">
        <v>5039</v>
      </c>
      <c r="AI527" s="432" t="s">
        <v>5039</v>
      </c>
    </row>
    <row r="528" spans="1:35" x14ac:dyDescent="0.25">
      <c r="A528" s="82">
        <f>IF('Basic Calculator'!$AE$17&lt;&gt;"",IF(VLOOKUP('Basic Calculator'!$AE$17,'Basic Calculator'!$AG$18:$AI$75,3,FALSE)=D528,1,0),0)</f>
        <v>0</v>
      </c>
      <c r="B528" s="407">
        <f>IF('Basic Calculator'!$AE$18&lt;&gt;"",IF('Basic Calculator'!$AE$18=E528,1,0),0)</f>
        <v>0</v>
      </c>
      <c r="C528" s="83">
        <f t="shared" si="8"/>
        <v>0</v>
      </c>
      <c r="D528" s="434" t="s">
        <v>1682</v>
      </c>
      <c r="E528" s="434">
        <v>1</v>
      </c>
      <c r="F528" s="308">
        <v>27355</v>
      </c>
      <c r="G528" s="84" t="s">
        <v>5040</v>
      </c>
      <c r="H528" s="400" t="s">
        <v>1057</v>
      </c>
      <c r="I528" s="413">
        <v>28273</v>
      </c>
      <c r="J528" s="85" t="s">
        <v>5041</v>
      </c>
      <c r="K528" s="429" t="s">
        <v>616</v>
      </c>
      <c r="L528" s="413">
        <v>29181</v>
      </c>
      <c r="M528" s="85" t="s">
        <v>2164</v>
      </c>
      <c r="N528" s="310" t="s">
        <v>1864</v>
      </c>
      <c r="O528" s="413">
        <v>30088</v>
      </c>
      <c r="P528" s="85" t="s">
        <v>1736</v>
      </c>
      <c r="Q528" s="429" t="s">
        <v>1642</v>
      </c>
      <c r="R528" s="413">
        <v>30996</v>
      </c>
      <c r="S528" s="85" t="s">
        <v>2607</v>
      </c>
      <c r="T528" s="310" t="s">
        <v>1215</v>
      </c>
      <c r="U528" s="413">
        <v>31527</v>
      </c>
      <c r="V528" s="85" t="s">
        <v>2467</v>
      </c>
      <c r="W528" s="429" t="s">
        <v>238</v>
      </c>
      <c r="X528" s="413">
        <v>32428</v>
      </c>
      <c r="Y528" s="85" t="s">
        <v>3750</v>
      </c>
      <c r="Z528" s="310" t="s">
        <v>676</v>
      </c>
      <c r="AA528" s="413">
        <v>33335</v>
      </c>
      <c r="AB528" s="85" t="s">
        <v>3133</v>
      </c>
      <c r="AC528" s="429" t="s">
        <v>1822</v>
      </c>
      <c r="AD528" s="413">
        <v>33371</v>
      </c>
      <c r="AE528" s="85" t="s">
        <v>3362</v>
      </c>
      <c r="AF528" s="429" t="s">
        <v>1094</v>
      </c>
      <c r="AG528" s="413">
        <v>34218</v>
      </c>
      <c r="AH528" s="85" t="s">
        <v>1351</v>
      </c>
      <c r="AI528" s="429" t="s">
        <v>1762</v>
      </c>
    </row>
    <row r="529" spans="1:35" x14ac:dyDescent="0.25">
      <c r="A529" s="76">
        <f>IF('Basic Calculator'!$AE$17&lt;&gt;"",IF(VLOOKUP('Basic Calculator'!$AE$17,'Basic Calculator'!$AG$18:$AI$75,3,FALSE)=D529,1,0),0)</f>
        <v>0</v>
      </c>
      <c r="B529" s="405">
        <f>IF('Basic Calculator'!$AE$18&lt;&gt;"",IF('Basic Calculator'!$AE$18=E529,1,0),0)</f>
        <v>0</v>
      </c>
      <c r="C529" s="81">
        <f t="shared" si="8"/>
        <v>0</v>
      </c>
      <c r="D529" s="425" t="s">
        <v>1682</v>
      </c>
      <c r="E529" s="425">
        <v>2</v>
      </c>
      <c r="F529" s="309">
        <v>30759</v>
      </c>
      <c r="G529" s="78" t="s">
        <v>1457</v>
      </c>
      <c r="H529" s="307" t="s">
        <v>937</v>
      </c>
      <c r="I529" s="414">
        <v>31491</v>
      </c>
      <c r="J529" s="77" t="s">
        <v>295</v>
      </c>
      <c r="K529" s="430" t="s">
        <v>1458</v>
      </c>
      <c r="L529" s="414">
        <v>32510</v>
      </c>
      <c r="M529" s="77" t="s">
        <v>3361</v>
      </c>
      <c r="N529" s="311" t="s">
        <v>3192</v>
      </c>
      <c r="O529" s="414">
        <v>33371</v>
      </c>
      <c r="P529" s="77" t="s">
        <v>3362</v>
      </c>
      <c r="Q529" s="430" t="s">
        <v>1094</v>
      </c>
      <c r="R529" s="414">
        <v>33748</v>
      </c>
      <c r="S529" s="77" t="s">
        <v>2706</v>
      </c>
      <c r="T529" s="311" t="s">
        <v>1166</v>
      </c>
      <c r="U529" s="414">
        <v>34741</v>
      </c>
      <c r="V529" s="77" t="s">
        <v>5042</v>
      </c>
      <c r="W529" s="430" t="s">
        <v>653</v>
      </c>
      <c r="X529" s="414">
        <v>35733</v>
      </c>
      <c r="Y529" s="77" t="s">
        <v>4659</v>
      </c>
      <c r="Z529" s="311" t="s">
        <v>787</v>
      </c>
      <c r="AA529" s="414">
        <v>36726</v>
      </c>
      <c r="AB529" s="77" t="s">
        <v>4143</v>
      </c>
      <c r="AC529" s="430" t="s">
        <v>1417</v>
      </c>
      <c r="AD529" s="414">
        <v>37719</v>
      </c>
      <c r="AE529" s="77" t="s">
        <v>5043</v>
      </c>
      <c r="AF529" s="430" t="s">
        <v>1362</v>
      </c>
      <c r="AG529" s="414">
        <v>38712</v>
      </c>
      <c r="AH529" s="77" t="s">
        <v>3650</v>
      </c>
      <c r="AI529" s="430" t="s">
        <v>738</v>
      </c>
    </row>
    <row r="530" spans="1:35" x14ac:dyDescent="0.25">
      <c r="A530" s="76">
        <f>IF('Basic Calculator'!$AE$17&lt;&gt;"",IF(VLOOKUP('Basic Calculator'!$AE$17,'Basic Calculator'!$AG$18:$AI$75,3,FALSE)=D530,1,0),0)</f>
        <v>0</v>
      </c>
      <c r="B530" s="405">
        <f>IF('Basic Calculator'!$AE$18&lt;&gt;"",IF('Basic Calculator'!$AE$18=E530,1,0),0)</f>
        <v>0</v>
      </c>
      <c r="C530" s="81">
        <f t="shared" si="8"/>
        <v>0</v>
      </c>
      <c r="D530" s="425" t="s">
        <v>1682</v>
      </c>
      <c r="E530" s="425">
        <v>3</v>
      </c>
      <c r="F530" s="309">
        <v>40274</v>
      </c>
      <c r="G530" s="78" t="s">
        <v>4267</v>
      </c>
      <c r="H530" s="307" t="s">
        <v>533</v>
      </c>
      <c r="I530" s="414">
        <v>41392</v>
      </c>
      <c r="J530" s="77" t="s">
        <v>923</v>
      </c>
      <c r="K530" s="430" t="s">
        <v>380</v>
      </c>
      <c r="L530" s="414">
        <v>42511</v>
      </c>
      <c r="M530" s="77" t="s">
        <v>924</v>
      </c>
      <c r="N530" s="311" t="s">
        <v>925</v>
      </c>
      <c r="O530" s="414">
        <v>43629</v>
      </c>
      <c r="P530" s="77" t="s">
        <v>667</v>
      </c>
      <c r="Q530" s="430" t="s">
        <v>668</v>
      </c>
      <c r="R530" s="414">
        <v>44748</v>
      </c>
      <c r="S530" s="77" t="s">
        <v>926</v>
      </c>
      <c r="T530" s="311" t="s">
        <v>927</v>
      </c>
      <c r="U530" s="414">
        <v>45866</v>
      </c>
      <c r="V530" s="77" t="s">
        <v>928</v>
      </c>
      <c r="W530" s="430" t="s">
        <v>929</v>
      </c>
      <c r="X530" s="414">
        <v>46985</v>
      </c>
      <c r="Y530" s="77" t="s">
        <v>5044</v>
      </c>
      <c r="Z530" s="311" t="s">
        <v>4537</v>
      </c>
      <c r="AA530" s="414">
        <v>48103</v>
      </c>
      <c r="AB530" s="77" t="s">
        <v>2266</v>
      </c>
      <c r="AC530" s="430" t="s">
        <v>352</v>
      </c>
      <c r="AD530" s="414">
        <v>49222</v>
      </c>
      <c r="AE530" s="77" t="s">
        <v>458</v>
      </c>
      <c r="AF530" s="430" t="s">
        <v>459</v>
      </c>
      <c r="AG530" s="414">
        <v>50340</v>
      </c>
      <c r="AH530" s="77" t="s">
        <v>932</v>
      </c>
      <c r="AI530" s="430" t="s">
        <v>933</v>
      </c>
    </row>
    <row r="531" spans="1:35" x14ac:dyDescent="0.25">
      <c r="A531" s="76">
        <f>IF('Basic Calculator'!$AE$17&lt;&gt;"",IF(VLOOKUP('Basic Calculator'!$AE$17,'Basic Calculator'!$AG$18:$AI$75,3,FALSE)=D531,1,0),0)</f>
        <v>0</v>
      </c>
      <c r="B531" s="405">
        <f>IF('Basic Calculator'!$AE$18&lt;&gt;"",IF('Basic Calculator'!$AE$18=E531,1,0),0)</f>
        <v>0</v>
      </c>
      <c r="C531" s="81">
        <f t="shared" si="8"/>
        <v>0</v>
      </c>
      <c r="D531" s="425" t="s">
        <v>1682</v>
      </c>
      <c r="E531" s="425">
        <v>4</v>
      </c>
      <c r="F531" s="309">
        <v>45207</v>
      </c>
      <c r="G531" s="78" t="s">
        <v>553</v>
      </c>
      <c r="H531" s="307" t="s">
        <v>554</v>
      </c>
      <c r="I531" s="414">
        <v>46462</v>
      </c>
      <c r="J531" s="77" t="s">
        <v>555</v>
      </c>
      <c r="K531" s="430" t="s">
        <v>556</v>
      </c>
      <c r="L531" s="414">
        <v>47718</v>
      </c>
      <c r="M531" s="77" t="s">
        <v>557</v>
      </c>
      <c r="N531" s="311" t="s">
        <v>558</v>
      </c>
      <c r="O531" s="414">
        <v>48973</v>
      </c>
      <c r="P531" s="77" t="s">
        <v>3818</v>
      </c>
      <c r="Q531" s="430" t="s">
        <v>291</v>
      </c>
      <c r="R531" s="414">
        <v>50228</v>
      </c>
      <c r="S531" s="77" t="s">
        <v>2738</v>
      </c>
      <c r="T531" s="311" t="s">
        <v>2700</v>
      </c>
      <c r="U531" s="414">
        <v>51484</v>
      </c>
      <c r="V531" s="77" t="s">
        <v>3979</v>
      </c>
      <c r="W531" s="430" t="s">
        <v>559</v>
      </c>
      <c r="X531" s="414">
        <v>52739</v>
      </c>
      <c r="Y531" s="77" t="s">
        <v>5045</v>
      </c>
      <c r="Z531" s="311" t="s">
        <v>560</v>
      </c>
      <c r="AA531" s="414">
        <v>53995</v>
      </c>
      <c r="AB531" s="77" t="s">
        <v>561</v>
      </c>
      <c r="AC531" s="430" t="s">
        <v>562</v>
      </c>
      <c r="AD531" s="414">
        <v>55250</v>
      </c>
      <c r="AE531" s="77" t="s">
        <v>2206</v>
      </c>
      <c r="AF531" s="430" t="s">
        <v>563</v>
      </c>
      <c r="AG531" s="414">
        <v>56505</v>
      </c>
      <c r="AH531" s="77" t="s">
        <v>4468</v>
      </c>
      <c r="AI531" s="430" t="s">
        <v>4469</v>
      </c>
    </row>
    <row r="532" spans="1:35" x14ac:dyDescent="0.25">
      <c r="A532" s="76">
        <f>IF('Basic Calculator'!$AE$17&lt;&gt;"",IF(VLOOKUP('Basic Calculator'!$AE$17,'Basic Calculator'!$AG$18:$AI$75,3,FALSE)=D532,1,0),0)</f>
        <v>0</v>
      </c>
      <c r="B532" s="405">
        <f>IF('Basic Calculator'!$AE$18&lt;&gt;"",IF('Basic Calculator'!$AE$18=E532,1,0),0)</f>
        <v>0</v>
      </c>
      <c r="C532" s="81">
        <f t="shared" si="8"/>
        <v>0</v>
      </c>
      <c r="D532" s="425" t="s">
        <v>1682</v>
      </c>
      <c r="E532" s="425">
        <v>5</v>
      </c>
      <c r="F532" s="309">
        <v>51984</v>
      </c>
      <c r="G532" s="78" t="s">
        <v>3847</v>
      </c>
      <c r="H532" s="307" t="s">
        <v>853</v>
      </c>
      <c r="I532" s="414">
        <v>53389</v>
      </c>
      <c r="J532" s="77" t="s">
        <v>263</v>
      </c>
      <c r="K532" s="430" t="s">
        <v>264</v>
      </c>
      <c r="L532" s="414">
        <v>54793</v>
      </c>
      <c r="M532" s="77" t="s">
        <v>359</v>
      </c>
      <c r="N532" s="311" t="s">
        <v>2154</v>
      </c>
      <c r="O532" s="414">
        <v>56198</v>
      </c>
      <c r="P532" s="77" t="s">
        <v>1164</v>
      </c>
      <c r="Q532" s="430" t="s">
        <v>716</v>
      </c>
      <c r="R532" s="414">
        <v>57603</v>
      </c>
      <c r="S532" s="77" t="s">
        <v>384</v>
      </c>
      <c r="T532" s="311" t="s">
        <v>1950</v>
      </c>
      <c r="U532" s="414">
        <v>59007</v>
      </c>
      <c r="V532" s="77" t="s">
        <v>4787</v>
      </c>
      <c r="W532" s="430" t="s">
        <v>4788</v>
      </c>
      <c r="X532" s="414">
        <v>60412</v>
      </c>
      <c r="Y532" s="77" t="s">
        <v>533</v>
      </c>
      <c r="Z532" s="311" t="s">
        <v>2049</v>
      </c>
      <c r="AA532" s="414">
        <v>61817</v>
      </c>
      <c r="AB532" s="77" t="s">
        <v>583</v>
      </c>
      <c r="AC532" s="430" t="s">
        <v>2264</v>
      </c>
      <c r="AD532" s="414">
        <v>63222</v>
      </c>
      <c r="AE532" s="77" t="s">
        <v>504</v>
      </c>
      <c r="AF532" s="430" t="s">
        <v>4445</v>
      </c>
      <c r="AG532" s="414">
        <v>64626</v>
      </c>
      <c r="AH532" s="77" t="s">
        <v>1856</v>
      </c>
      <c r="AI532" s="430" t="s">
        <v>3575</v>
      </c>
    </row>
    <row r="533" spans="1:35" x14ac:dyDescent="0.25">
      <c r="A533" s="76">
        <f>IF('Basic Calculator'!$AE$17&lt;&gt;"",IF(VLOOKUP('Basic Calculator'!$AE$17,'Basic Calculator'!$AG$18:$AI$75,3,FALSE)=D533,1,0),0)</f>
        <v>0</v>
      </c>
      <c r="B533" s="405">
        <f>IF('Basic Calculator'!$AE$18&lt;&gt;"",IF('Basic Calculator'!$AE$18=E533,1,0),0)</f>
        <v>0</v>
      </c>
      <c r="C533" s="81">
        <f t="shared" si="8"/>
        <v>0</v>
      </c>
      <c r="D533" s="425" t="s">
        <v>1682</v>
      </c>
      <c r="E533" s="425">
        <v>6</v>
      </c>
      <c r="F533" s="309">
        <v>54819</v>
      </c>
      <c r="G533" s="78" t="s">
        <v>741</v>
      </c>
      <c r="H533" s="307" t="s">
        <v>1289</v>
      </c>
      <c r="I533" s="414">
        <v>56386</v>
      </c>
      <c r="J533" s="77" t="s">
        <v>318</v>
      </c>
      <c r="K533" s="430" t="s">
        <v>1681</v>
      </c>
      <c r="L533" s="414">
        <v>57952</v>
      </c>
      <c r="M533" s="77" t="s">
        <v>864</v>
      </c>
      <c r="N533" s="311" t="s">
        <v>865</v>
      </c>
      <c r="O533" s="414">
        <v>59519</v>
      </c>
      <c r="P533" s="77" t="s">
        <v>1375</v>
      </c>
      <c r="Q533" s="430" t="s">
        <v>1376</v>
      </c>
      <c r="R533" s="414">
        <v>61085</v>
      </c>
      <c r="S533" s="77" t="s">
        <v>1037</v>
      </c>
      <c r="T533" s="311" t="s">
        <v>2155</v>
      </c>
      <c r="U533" s="414">
        <v>62652</v>
      </c>
      <c r="V533" s="77" t="s">
        <v>1599</v>
      </c>
      <c r="W533" s="430" t="s">
        <v>1600</v>
      </c>
      <c r="X533" s="414">
        <v>64218</v>
      </c>
      <c r="Y533" s="77" t="s">
        <v>541</v>
      </c>
      <c r="Z533" s="311" t="s">
        <v>3024</v>
      </c>
      <c r="AA533" s="414">
        <v>65785</v>
      </c>
      <c r="AB533" s="77" t="s">
        <v>595</v>
      </c>
      <c r="AC533" s="430" t="s">
        <v>2892</v>
      </c>
      <c r="AD533" s="414">
        <v>67351</v>
      </c>
      <c r="AE533" s="77" t="s">
        <v>936</v>
      </c>
      <c r="AF533" s="430" t="s">
        <v>2496</v>
      </c>
      <c r="AG533" s="414">
        <v>68917</v>
      </c>
      <c r="AH533" s="77" t="s">
        <v>2636</v>
      </c>
      <c r="AI533" s="430" t="s">
        <v>3536</v>
      </c>
    </row>
    <row r="534" spans="1:35" x14ac:dyDescent="0.25">
      <c r="A534" s="76">
        <f>IF('Basic Calculator'!$AE$17&lt;&gt;"",IF(VLOOKUP('Basic Calculator'!$AE$17,'Basic Calculator'!$AG$18:$AI$75,3,FALSE)=D534,1,0),0)</f>
        <v>0</v>
      </c>
      <c r="B534" s="405">
        <f>IF('Basic Calculator'!$AE$18&lt;&gt;"",IF('Basic Calculator'!$AE$18=E534,1,0),0)</f>
        <v>0</v>
      </c>
      <c r="C534" s="81">
        <f t="shared" si="8"/>
        <v>0</v>
      </c>
      <c r="D534" s="425" t="s">
        <v>1682</v>
      </c>
      <c r="E534" s="425">
        <v>7</v>
      </c>
      <c r="F534" s="309">
        <v>59177</v>
      </c>
      <c r="G534" s="78" t="s">
        <v>2130</v>
      </c>
      <c r="H534" s="307" t="s">
        <v>2131</v>
      </c>
      <c r="I534" s="414">
        <v>60917</v>
      </c>
      <c r="J534" s="77" t="s">
        <v>1205</v>
      </c>
      <c r="K534" s="430" t="s">
        <v>2056</v>
      </c>
      <c r="L534" s="414">
        <v>62658</v>
      </c>
      <c r="M534" s="77" t="s">
        <v>1599</v>
      </c>
      <c r="N534" s="311" t="s">
        <v>1600</v>
      </c>
      <c r="O534" s="414">
        <v>64399</v>
      </c>
      <c r="P534" s="77" t="s">
        <v>969</v>
      </c>
      <c r="Q534" s="430" t="s">
        <v>2964</v>
      </c>
      <c r="R534" s="414">
        <v>66139</v>
      </c>
      <c r="S534" s="77" t="s">
        <v>2356</v>
      </c>
      <c r="T534" s="311" t="s">
        <v>2914</v>
      </c>
      <c r="U534" s="414">
        <v>67880</v>
      </c>
      <c r="V534" s="77" t="s">
        <v>3258</v>
      </c>
      <c r="W534" s="430" t="s">
        <v>1628</v>
      </c>
      <c r="X534" s="414">
        <v>69620</v>
      </c>
      <c r="Y534" s="77" t="s">
        <v>755</v>
      </c>
      <c r="Z534" s="311" t="s">
        <v>2887</v>
      </c>
      <c r="AA534" s="414">
        <v>71361</v>
      </c>
      <c r="AB534" s="77" t="s">
        <v>713</v>
      </c>
      <c r="AC534" s="430" t="s">
        <v>3709</v>
      </c>
      <c r="AD534" s="414">
        <v>73102</v>
      </c>
      <c r="AE534" s="77" t="s">
        <v>855</v>
      </c>
      <c r="AF534" s="430" t="s">
        <v>2901</v>
      </c>
      <c r="AG534" s="414">
        <v>74842</v>
      </c>
      <c r="AH534" s="77" t="s">
        <v>1811</v>
      </c>
      <c r="AI534" s="430" t="s">
        <v>2901</v>
      </c>
    </row>
    <row r="535" spans="1:35" x14ac:dyDescent="0.25">
      <c r="A535" s="76">
        <f>IF('Basic Calculator'!$AE$17&lt;&gt;"",IF(VLOOKUP('Basic Calculator'!$AE$17,'Basic Calculator'!$AG$18:$AI$75,3,FALSE)=D535,1,0),0)</f>
        <v>0</v>
      </c>
      <c r="B535" s="405">
        <f>IF('Basic Calculator'!$AE$18&lt;&gt;"",IF('Basic Calculator'!$AE$18=E535,1,0),0)</f>
        <v>0</v>
      </c>
      <c r="C535" s="81">
        <f t="shared" si="8"/>
        <v>0</v>
      </c>
      <c r="D535" s="425" t="s">
        <v>1682</v>
      </c>
      <c r="E535" s="425">
        <v>8</v>
      </c>
      <c r="F535" s="309">
        <v>61679</v>
      </c>
      <c r="G535" s="78" t="s">
        <v>664</v>
      </c>
      <c r="H535" s="307" t="s">
        <v>2434</v>
      </c>
      <c r="I535" s="414">
        <v>63606</v>
      </c>
      <c r="J535" s="77" t="s">
        <v>2832</v>
      </c>
      <c r="K535" s="430" t="s">
        <v>3071</v>
      </c>
      <c r="L535" s="414">
        <v>65533</v>
      </c>
      <c r="M535" s="77" t="s">
        <v>1004</v>
      </c>
      <c r="N535" s="311" t="s">
        <v>2731</v>
      </c>
      <c r="O535" s="414">
        <v>67461</v>
      </c>
      <c r="P535" s="77" t="s">
        <v>2168</v>
      </c>
      <c r="Q535" s="430" t="s">
        <v>2621</v>
      </c>
      <c r="R535" s="414">
        <v>69388</v>
      </c>
      <c r="S535" s="77" t="s">
        <v>2140</v>
      </c>
      <c r="T535" s="311" t="s">
        <v>5046</v>
      </c>
      <c r="U535" s="414">
        <v>71315</v>
      </c>
      <c r="V535" s="77" t="s">
        <v>1851</v>
      </c>
      <c r="W535" s="430" t="s">
        <v>3038</v>
      </c>
      <c r="X535" s="414">
        <v>73242</v>
      </c>
      <c r="Y535" s="77" t="s">
        <v>1160</v>
      </c>
      <c r="Z535" s="311" t="s">
        <v>2901</v>
      </c>
      <c r="AA535" s="414">
        <v>75170</v>
      </c>
      <c r="AB535" s="77" t="s">
        <v>1427</v>
      </c>
      <c r="AC535" s="430" t="s">
        <v>2901</v>
      </c>
      <c r="AD535" s="414">
        <v>77097</v>
      </c>
      <c r="AE535" s="77" t="s">
        <v>3417</v>
      </c>
      <c r="AF535" s="430" t="s">
        <v>2901</v>
      </c>
      <c r="AG535" s="414">
        <v>79024</v>
      </c>
      <c r="AH535" s="77" t="s">
        <v>804</v>
      </c>
      <c r="AI535" s="430" t="s">
        <v>2901</v>
      </c>
    </row>
    <row r="536" spans="1:35" x14ac:dyDescent="0.25">
      <c r="A536" s="76">
        <f>IF('Basic Calculator'!$AE$17&lt;&gt;"",IF(VLOOKUP('Basic Calculator'!$AE$17,'Basic Calculator'!$AG$18:$AI$75,3,FALSE)=D536,1,0),0)</f>
        <v>0</v>
      </c>
      <c r="B536" s="405">
        <f>IF('Basic Calculator'!$AE$18&lt;&gt;"",IF('Basic Calculator'!$AE$18=E536,1,0),0)</f>
        <v>0</v>
      </c>
      <c r="C536" s="81">
        <f t="shared" si="8"/>
        <v>0</v>
      </c>
      <c r="D536" s="425" t="s">
        <v>1682</v>
      </c>
      <c r="E536" s="425">
        <v>9</v>
      </c>
      <c r="F536" s="309">
        <v>65996</v>
      </c>
      <c r="G536" s="78" t="s">
        <v>921</v>
      </c>
      <c r="H536" s="307" t="s">
        <v>2750</v>
      </c>
      <c r="I536" s="414">
        <v>68125</v>
      </c>
      <c r="J536" s="77" t="s">
        <v>843</v>
      </c>
      <c r="K536" s="430" t="s">
        <v>3834</v>
      </c>
      <c r="L536" s="414">
        <v>70254</v>
      </c>
      <c r="M536" s="77" t="s">
        <v>457</v>
      </c>
      <c r="N536" s="311" t="s">
        <v>2612</v>
      </c>
      <c r="O536" s="414">
        <v>72383</v>
      </c>
      <c r="P536" s="77" t="s">
        <v>1646</v>
      </c>
      <c r="Q536" s="430" t="s">
        <v>5047</v>
      </c>
      <c r="R536" s="414">
        <v>74511</v>
      </c>
      <c r="S536" s="77" t="s">
        <v>690</v>
      </c>
      <c r="T536" s="311" t="s">
        <v>2901</v>
      </c>
      <c r="U536" s="414">
        <v>76640</v>
      </c>
      <c r="V536" s="77" t="s">
        <v>1593</v>
      </c>
      <c r="W536" s="430" t="s">
        <v>2901</v>
      </c>
      <c r="X536" s="414">
        <v>78769</v>
      </c>
      <c r="Y536" s="77" t="s">
        <v>1485</v>
      </c>
      <c r="Z536" s="311" t="s">
        <v>2901</v>
      </c>
      <c r="AA536" s="414">
        <v>80898</v>
      </c>
      <c r="AB536" s="77" t="s">
        <v>374</v>
      </c>
      <c r="AC536" s="430" t="s">
        <v>2901</v>
      </c>
      <c r="AD536" s="414">
        <v>83027</v>
      </c>
      <c r="AE536" s="77" t="s">
        <v>1667</v>
      </c>
      <c r="AF536" s="430" t="s">
        <v>2901</v>
      </c>
      <c r="AG536" s="414">
        <v>85156</v>
      </c>
      <c r="AH536" s="77" t="s">
        <v>1225</v>
      </c>
      <c r="AI536" s="430" t="s">
        <v>2901</v>
      </c>
    </row>
    <row r="537" spans="1:35" x14ac:dyDescent="0.25">
      <c r="A537" s="76">
        <f>IF('Basic Calculator'!$AE$17&lt;&gt;"",IF(VLOOKUP('Basic Calculator'!$AE$17,'Basic Calculator'!$AG$18:$AI$75,3,FALSE)=D537,1,0),0)</f>
        <v>0</v>
      </c>
      <c r="B537" s="405">
        <f>IF('Basic Calculator'!$AE$18&lt;&gt;"",IF('Basic Calculator'!$AE$18=E537,1,0),0)</f>
        <v>0</v>
      </c>
      <c r="C537" s="81">
        <f t="shared" si="8"/>
        <v>0</v>
      </c>
      <c r="D537" s="425" t="s">
        <v>1682</v>
      </c>
      <c r="E537" s="425">
        <v>10</v>
      </c>
      <c r="F537" s="309">
        <v>72676</v>
      </c>
      <c r="G537" s="78" t="s">
        <v>548</v>
      </c>
      <c r="H537" s="307" t="s">
        <v>2901</v>
      </c>
      <c r="I537" s="414">
        <v>75020</v>
      </c>
      <c r="J537" s="77" t="s">
        <v>3160</v>
      </c>
      <c r="K537" s="430" t="s">
        <v>2901</v>
      </c>
      <c r="L537" s="414">
        <v>77364</v>
      </c>
      <c r="M537" s="77" t="s">
        <v>1368</v>
      </c>
      <c r="N537" s="311" t="s">
        <v>2901</v>
      </c>
      <c r="O537" s="414">
        <v>79708</v>
      </c>
      <c r="P537" s="77" t="s">
        <v>1784</v>
      </c>
      <c r="Q537" s="430" t="s">
        <v>2901</v>
      </c>
      <c r="R537" s="414">
        <v>82053</v>
      </c>
      <c r="S537" s="77" t="s">
        <v>1702</v>
      </c>
      <c r="T537" s="311" t="s">
        <v>2901</v>
      </c>
      <c r="U537" s="414">
        <v>84397</v>
      </c>
      <c r="V537" s="77" t="s">
        <v>4964</v>
      </c>
      <c r="W537" s="430" t="s">
        <v>2901</v>
      </c>
      <c r="X537" s="414">
        <v>86741</v>
      </c>
      <c r="Y537" s="77" t="s">
        <v>4593</v>
      </c>
      <c r="Z537" s="311" t="s">
        <v>2901</v>
      </c>
      <c r="AA537" s="414">
        <v>89085</v>
      </c>
      <c r="AB537" s="77" t="s">
        <v>1652</v>
      </c>
      <c r="AC537" s="430" t="s">
        <v>2901</v>
      </c>
      <c r="AD537" s="414">
        <v>91429</v>
      </c>
      <c r="AE537" s="77" t="s">
        <v>2990</v>
      </c>
      <c r="AF537" s="430" t="s">
        <v>2901</v>
      </c>
      <c r="AG537" s="414">
        <v>93773</v>
      </c>
      <c r="AH537" s="77" t="s">
        <v>2076</v>
      </c>
      <c r="AI537" s="430" t="s">
        <v>2901</v>
      </c>
    </row>
    <row r="538" spans="1:35" x14ac:dyDescent="0.25">
      <c r="A538" s="76">
        <f>IF('Basic Calculator'!$AE$17&lt;&gt;"",IF(VLOOKUP('Basic Calculator'!$AE$17,'Basic Calculator'!$AG$18:$AI$75,3,FALSE)=D538,1,0),0)</f>
        <v>0</v>
      </c>
      <c r="B538" s="405">
        <f>IF('Basic Calculator'!$AE$18&lt;&gt;"",IF('Basic Calculator'!$AE$18=E538,1,0),0)</f>
        <v>0</v>
      </c>
      <c r="C538" s="81">
        <f t="shared" si="8"/>
        <v>0</v>
      </c>
      <c r="D538" s="425" t="s">
        <v>1682</v>
      </c>
      <c r="E538" s="425">
        <v>11</v>
      </c>
      <c r="F538" s="309">
        <v>77274</v>
      </c>
      <c r="G538" s="78" t="s">
        <v>2470</v>
      </c>
      <c r="H538" s="307" t="s">
        <v>2901</v>
      </c>
      <c r="I538" s="414">
        <v>79849</v>
      </c>
      <c r="J538" s="77" t="s">
        <v>2150</v>
      </c>
      <c r="K538" s="430" t="s">
        <v>2901</v>
      </c>
      <c r="L538" s="414">
        <v>82425</v>
      </c>
      <c r="M538" s="77" t="s">
        <v>2364</v>
      </c>
      <c r="N538" s="311" t="s">
        <v>2901</v>
      </c>
      <c r="O538" s="414">
        <v>85000</v>
      </c>
      <c r="P538" s="77" t="s">
        <v>1513</v>
      </c>
      <c r="Q538" s="430" t="s">
        <v>2901</v>
      </c>
      <c r="R538" s="414">
        <v>87576</v>
      </c>
      <c r="S538" s="77" t="s">
        <v>2089</v>
      </c>
      <c r="T538" s="311" t="s">
        <v>2901</v>
      </c>
      <c r="U538" s="414">
        <v>90151</v>
      </c>
      <c r="V538" s="77" t="s">
        <v>1517</v>
      </c>
      <c r="W538" s="430" t="s">
        <v>2901</v>
      </c>
      <c r="X538" s="414">
        <v>92726</v>
      </c>
      <c r="Y538" s="77" t="s">
        <v>2264</v>
      </c>
      <c r="Z538" s="311" t="s">
        <v>2901</v>
      </c>
      <c r="AA538" s="414">
        <v>95302</v>
      </c>
      <c r="AB538" s="77" t="s">
        <v>4594</v>
      </c>
      <c r="AC538" s="430" t="s">
        <v>2901</v>
      </c>
      <c r="AD538" s="414">
        <v>97877</v>
      </c>
      <c r="AE538" s="77" t="s">
        <v>3394</v>
      </c>
      <c r="AF538" s="430" t="s">
        <v>2901</v>
      </c>
      <c r="AG538" s="414">
        <v>100453</v>
      </c>
      <c r="AH538" s="77" t="s">
        <v>5048</v>
      </c>
      <c r="AI538" s="430" t="s">
        <v>2901</v>
      </c>
    </row>
    <row r="539" spans="1:35" x14ac:dyDescent="0.25">
      <c r="A539" s="76">
        <f>IF('Basic Calculator'!$AE$17&lt;&gt;"",IF(VLOOKUP('Basic Calculator'!$AE$17,'Basic Calculator'!$AG$18:$AI$75,3,FALSE)=D539,1,0),0)</f>
        <v>0</v>
      </c>
      <c r="B539" s="405">
        <f>IF('Basic Calculator'!$AE$18&lt;&gt;"",IF('Basic Calculator'!$AE$18=E539,1,0),0)</f>
        <v>0</v>
      </c>
      <c r="C539" s="81">
        <f t="shared" si="8"/>
        <v>0</v>
      </c>
      <c r="D539" s="425" t="s">
        <v>1682</v>
      </c>
      <c r="E539" s="425">
        <v>12</v>
      </c>
      <c r="F539" s="309">
        <v>92619</v>
      </c>
      <c r="G539" s="78" t="s">
        <v>5049</v>
      </c>
      <c r="H539" s="307" t="s">
        <v>2901</v>
      </c>
      <c r="I539" s="414">
        <v>95706</v>
      </c>
      <c r="J539" s="77" t="s">
        <v>2648</v>
      </c>
      <c r="K539" s="430" t="s">
        <v>2901</v>
      </c>
      <c r="L539" s="414">
        <v>98793</v>
      </c>
      <c r="M539" s="77" t="s">
        <v>2254</v>
      </c>
      <c r="N539" s="311" t="s">
        <v>2901</v>
      </c>
      <c r="O539" s="414">
        <v>101880</v>
      </c>
      <c r="P539" s="77" t="s">
        <v>5050</v>
      </c>
      <c r="Q539" s="430" t="s">
        <v>2901</v>
      </c>
      <c r="R539" s="414">
        <v>104967</v>
      </c>
      <c r="S539" s="77" t="s">
        <v>2626</v>
      </c>
      <c r="T539" s="311" t="s">
        <v>2901</v>
      </c>
      <c r="U539" s="414">
        <v>108054</v>
      </c>
      <c r="V539" s="77" t="s">
        <v>3173</v>
      </c>
      <c r="W539" s="430" t="s">
        <v>2901</v>
      </c>
      <c r="X539" s="414">
        <v>111141</v>
      </c>
      <c r="Y539" s="77" t="s">
        <v>5051</v>
      </c>
      <c r="Z539" s="311" t="s">
        <v>5051</v>
      </c>
      <c r="AA539" s="414">
        <v>114228</v>
      </c>
      <c r="AB539" s="77" t="s">
        <v>4600</v>
      </c>
      <c r="AC539" s="430" t="s">
        <v>4600</v>
      </c>
      <c r="AD539" s="414">
        <v>117314</v>
      </c>
      <c r="AE539" s="77" t="s">
        <v>3333</v>
      </c>
      <c r="AF539" s="430" t="s">
        <v>3333</v>
      </c>
      <c r="AG539" s="414">
        <v>120401</v>
      </c>
      <c r="AH539" s="77" t="s">
        <v>4846</v>
      </c>
      <c r="AI539" s="430" t="s">
        <v>4846</v>
      </c>
    </row>
    <row r="540" spans="1:35" x14ac:dyDescent="0.25">
      <c r="A540" s="76">
        <f>IF('Basic Calculator'!$AE$17&lt;&gt;"",IF(VLOOKUP('Basic Calculator'!$AE$17,'Basic Calculator'!$AG$18:$AI$75,3,FALSE)=D540,1,0),0)</f>
        <v>0</v>
      </c>
      <c r="B540" s="405">
        <f>IF('Basic Calculator'!$AE$18&lt;&gt;"",IF('Basic Calculator'!$AE$18=E540,1,0),0)</f>
        <v>0</v>
      </c>
      <c r="C540" s="81">
        <f t="shared" si="8"/>
        <v>0</v>
      </c>
      <c r="D540" s="425" t="s">
        <v>1682</v>
      </c>
      <c r="E540" s="425">
        <v>13</v>
      </c>
      <c r="F540" s="309">
        <v>110137</v>
      </c>
      <c r="G540" s="78" t="s">
        <v>3405</v>
      </c>
      <c r="H540" s="307" t="s">
        <v>3405</v>
      </c>
      <c r="I540" s="414">
        <v>113808</v>
      </c>
      <c r="J540" s="77" t="s">
        <v>3618</v>
      </c>
      <c r="K540" s="430" t="s">
        <v>3618</v>
      </c>
      <c r="L540" s="414">
        <v>117480</v>
      </c>
      <c r="M540" s="77" t="s">
        <v>3641</v>
      </c>
      <c r="N540" s="311" t="s">
        <v>3641</v>
      </c>
      <c r="O540" s="414">
        <v>121151</v>
      </c>
      <c r="P540" s="77" t="s">
        <v>3174</v>
      </c>
      <c r="Q540" s="430" t="s">
        <v>3174</v>
      </c>
      <c r="R540" s="414">
        <v>124823</v>
      </c>
      <c r="S540" s="77" t="s">
        <v>3741</v>
      </c>
      <c r="T540" s="311" t="s">
        <v>3741</v>
      </c>
      <c r="U540" s="414">
        <v>128495</v>
      </c>
      <c r="V540" s="77" t="s">
        <v>4090</v>
      </c>
      <c r="W540" s="430" t="s">
        <v>4090</v>
      </c>
      <c r="X540" s="414">
        <v>132166</v>
      </c>
      <c r="Y540" s="77" t="s">
        <v>5052</v>
      </c>
      <c r="Z540" s="311" t="s">
        <v>5052</v>
      </c>
      <c r="AA540" s="414">
        <v>135838</v>
      </c>
      <c r="AB540" s="77" t="s">
        <v>4165</v>
      </c>
      <c r="AC540" s="430" t="s">
        <v>4165</v>
      </c>
      <c r="AD540" s="414">
        <v>139510</v>
      </c>
      <c r="AE540" s="77" t="s">
        <v>3787</v>
      </c>
      <c r="AF540" s="430" t="s">
        <v>3787</v>
      </c>
      <c r="AG540" s="414">
        <v>143181</v>
      </c>
      <c r="AH540" s="77" t="s">
        <v>5053</v>
      </c>
      <c r="AI540" s="430" t="s">
        <v>5053</v>
      </c>
    </row>
    <row r="541" spans="1:35" x14ac:dyDescent="0.25">
      <c r="A541" s="76">
        <f>IF('Basic Calculator'!$AE$17&lt;&gt;"",IF(VLOOKUP('Basic Calculator'!$AE$17,'Basic Calculator'!$AG$18:$AI$75,3,FALSE)=D541,1,0),0)</f>
        <v>0</v>
      </c>
      <c r="B541" s="405">
        <f>IF('Basic Calculator'!$AE$18&lt;&gt;"",IF('Basic Calculator'!$AE$18=E541,1,0),0)</f>
        <v>0</v>
      </c>
      <c r="C541" s="81">
        <f t="shared" si="8"/>
        <v>0</v>
      </c>
      <c r="D541" s="425" t="s">
        <v>1682</v>
      </c>
      <c r="E541" s="425">
        <v>14</v>
      </c>
      <c r="F541" s="309">
        <v>130148</v>
      </c>
      <c r="G541" s="78" t="s">
        <v>5054</v>
      </c>
      <c r="H541" s="307" t="s">
        <v>5054</v>
      </c>
      <c r="I541" s="414">
        <v>134487</v>
      </c>
      <c r="J541" s="77" t="s">
        <v>5055</v>
      </c>
      <c r="K541" s="430" t="s">
        <v>5055</v>
      </c>
      <c r="L541" s="414">
        <v>138825</v>
      </c>
      <c r="M541" s="77" t="s">
        <v>3644</v>
      </c>
      <c r="N541" s="311" t="s">
        <v>3644</v>
      </c>
      <c r="O541" s="414">
        <v>143164</v>
      </c>
      <c r="P541" s="77" t="s">
        <v>5056</v>
      </c>
      <c r="Q541" s="430" t="s">
        <v>5056</v>
      </c>
      <c r="R541" s="414">
        <v>147502</v>
      </c>
      <c r="S541" s="77" t="s">
        <v>5057</v>
      </c>
      <c r="T541" s="311" t="s">
        <v>5057</v>
      </c>
      <c r="U541" s="414">
        <v>151841</v>
      </c>
      <c r="V541" s="77" t="s">
        <v>4092</v>
      </c>
      <c r="W541" s="430" t="s">
        <v>4092</v>
      </c>
      <c r="X541" s="414">
        <v>156179</v>
      </c>
      <c r="Y541" s="77" t="s">
        <v>5058</v>
      </c>
      <c r="Z541" s="311" t="s">
        <v>5058</v>
      </c>
      <c r="AA541" s="414">
        <v>160518</v>
      </c>
      <c r="AB541" s="77" t="s">
        <v>4612</v>
      </c>
      <c r="AC541" s="430" t="s">
        <v>4612</v>
      </c>
      <c r="AD541" s="414">
        <v>164857</v>
      </c>
      <c r="AE541" s="77" t="s">
        <v>4523</v>
      </c>
      <c r="AF541" s="430" t="s">
        <v>4523</v>
      </c>
      <c r="AG541" s="414">
        <v>169195</v>
      </c>
      <c r="AH541" s="77" t="s">
        <v>5024</v>
      </c>
      <c r="AI541" s="430" t="s">
        <v>5024</v>
      </c>
    </row>
    <row r="542" spans="1:35" ht="15.75" thickBot="1" x14ac:dyDescent="0.3">
      <c r="A542" s="419">
        <f>IF('Basic Calculator'!$AE$17&lt;&gt;"",IF(VLOOKUP('Basic Calculator'!$AE$17,'Basic Calculator'!$AG$18:$AI$75,3,FALSE)=D542,1,0),0)</f>
        <v>0</v>
      </c>
      <c r="B542" s="420">
        <f>IF('Basic Calculator'!$AE$18&lt;&gt;"",IF('Basic Calculator'!$AE$18=E542,1,0),0)</f>
        <v>0</v>
      </c>
      <c r="C542" s="422">
        <f t="shared" si="8"/>
        <v>0</v>
      </c>
      <c r="D542" s="426" t="s">
        <v>1682</v>
      </c>
      <c r="E542" s="426">
        <v>15</v>
      </c>
      <c r="F542" s="423">
        <v>153088</v>
      </c>
      <c r="G542" s="416" t="s">
        <v>3831</v>
      </c>
      <c r="H542" s="428" t="s">
        <v>3831</v>
      </c>
      <c r="I542" s="415">
        <v>158190</v>
      </c>
      <c r="J542" s="431" t="s">
        <v>5059</v>
      </c>
      <c r="K542" s="432" t="s">
        <v>5059</v>
      </c>
      <c r="L542" s="415">
        <v>163293</v>
      </c>
      <c r="M542" s="431" t="s">
        <v>3409</v>
      </c>
      <c r="N542" s="433" t="s">
        <v>3409</v>
      </c>
      <c r="O542" s="415">
        <v>168395</v>
      </c>
      <c r="P542" s="431" t="s">
        <v>5060</v>
      </c>
      <c r="Q542" s="432" t="s">
        <v>5060</v>
      </c>
      <c r="R542" s="415">
        <v>173497</v>
      </c>
      <c r="S542" s="431" t="s">
        <v>3496</v>
      </c>
      <c r="T542" s="433" t="s">
        <v>3496</v>
      </c>
      <c r="U542" s="415">
        <v>178600</v>
      </c>
      <c r="V542" s="431" t="s">
        <v>4101</v>
      </c>
      <c r="W542" s="432" t="s">
        <v>4101</v>
      </c>
      <c r="X542" s="415">
        <v>183702</v>
      </c>
      <c r="Y542" s="431" t="s">
        <v>5061</v>
      </c>
      <c r="Z542" s="433" t="s">
        <v>5061</v>
      </c>
      <c r="AA542" s="415">
        <v>188805</v>
      </c>
      <c r="AB542" s="431" t="s">
        <v>4179</v>
      </c>
      <c r="AC542" s="432" t="s">
        <v>4179</v>
      </c>
      <c r="AD542" s="415">
        <v>191900</v>
      </c>
      <c r="AE542" s="431" t="s">
        <v>4104</v>
      </c>
      <c r="AF542" s="432" t="s">
        <v>4104</v>
      </c>
      <c r="AG542" s="415">
        <v>191900</v>
      </c>
      <c r="AH542" s="431" t="s">
        <v>4104</v>
      </c>
      <c r="AI542" s="432" t="s">
        <v>4104</v>
      </c>
    </row>
    <row r="543" spans="1:35" x14ac:dyDescent="0.25">
      <c r="A543" s="82">
        <f>IF('Basic Calculator'!$AE$17&lt;&gt;"",IF(VLOOKUP('Basic Calculator'!$AE$17,'Basic Calculator'!$AG$18:$AI$75,3,FALSE)=D543,1,0),0)</f>
        <v>0</v>
      </c>
      <c r="B543" s="407">
        <f>IF('Basic Calculator'!$AE$18&lt;&gt;"",IF('Basic Calculator'!$AE$18=E543,1,0),0)</f>
        <v>0</v>
      </c>
      <c r="C543" s="83">
        <f t="shared" si="8"/>
        <v>0</v>
      </c>
      <c r="D543" s="434" t="s">
        <v>1685</v>
      </c>
      <c r="E543" s="434">
        <v>1</v>
      </c>
      <c r="F543" s="308">
        <v>26856</v>
      </c>
      <c r="G543" s="84" t="s">
        <v>5062</v>
      </c>
      <c r="H543" s="400" t="s">
        <v>1734</v>
      </c>
      <c r="I543" s="413">
        <v>27757</v>
      </c>
      <c r="J543" s="85" t="s">
        <v>3845</v>
      </c>
      <c r="K543" s="429" t="s">
        <v>1451</v>
      </c>
      <c r="L543" s="413">
        <v>28649</v>
      </c>
      <c r="M543" s="85" t="s">
        <v>2628</v>
      </c>
      <c r="N543" s="310" t="s">
        <v>522</v>
      </c>
      <c r="O543" s="413">
        <v>29540</v>
      </c>
      <c r="P543" s="85" t="s">
        <v>1828</v>
      </c>
      <c r="Q543" s="429" t="s">
        <v>537</v>
      </c>
      <c r="R543" s="413">
        <v>30430</v>
      </c>
      <c r="S543" s="85" t="s">
        <v>2448</v>
      </c>
      <c r="T543" s="310" t="s">
        <v>454</v>
      </c>
      <c r="U543" s="413">
        <v>30952</v>
      </c>
      <c r="V543" s="85" t="s">
        <v>2624</v>
      </c>
      <c r="W543" s="429" t="s">
        <v>1570</v>
      </c>
      <c r="X543" s="413">
        <v>31836</v>
      </c>
      <c r="Y543" s="85" t="s">
        <v>2728</v>
      </c>
      <c r="Z543" s="310" t="s">
        <v>2332</v>
      </c>
      <c r="AA543" s="413">
        <v>32726</v>
      </c>
      <c r="AB543" s="85" t="s">
        <v>4302</v>
      </c>
      <c r="AC543" s="429" t="s">
        <v>1816</v>
      </c>
      <c r="AD543" s="413">
        <v>32762</v>
      </c>
      <c r="AE543" s="85" t="s">
        <v>2642</v>
      </c>
      <c r="AF543" s="429" t="s">
        <v>1029</v>
      </c>
      <c r="AG543" s="413">
        <v>33594</v>
      </c>
      <c r="AH543" s="85" t="s">
        <v>296</v>
      </c>
      <c r="AI543" s="429" t="s">
        <v>1010</v>
      </c>
    </row>
    <row r="544" spans="1:35" x14ac:dyDescent="0.25">
      <c r="A544" s="76">
        <f>IF('Basic Calculator'!$AE$17&lt;&gt;"",IF(VLOOKUP('Basic Calculator'!$AE$17,'Basic Calculator'!$AG$18:$AI$75,3,FALSE)=D544,1,0),0)</f>
        <v>0</v>
      </c>
      <c r="B544" s="405">
        <f>IF('Basic Calculator'!$AE$18&lt;&gt;"",IF('Basic Calculator'!$AE$18=E544,1,0),0)</f>
        <v>0</v>
      </c>
      <c r="C544" s="81">
        <f t="shared" si="8"/>
        <v>0</v>
      </c>
      <c r="D544" s="425" t="s">
        <v>1685</v>
      </c>
      <c r="E544" s="425">
        <v>2</v>
      </c>
      <c r="F544" s="309">
        <v>30198</v>
      </c>
      <c r="G544" s="78" t="s">
        <v>2741</v>
      </c>
      <c r="H544" s="307" t="s">
        <v>213</v>
      </c>
      <c r="I544" s="414">
        <v>30916</v>
      </c>
      <c r="J544" s="77" t="s">
        <v>307</v>
      </c>
      <c r="K544" s="430" t="s">
        <v>215</v>
      </c>
      <c r="L544" s="414">
        <v>31917</v>
      </c>
      <c r="M544" s="77" t="s">
        <v>3958</v>
      </c>
      <c r="N544" s="311" t="s">
        <v>1318</v>
      </c>
      <c r="O544" s="414">
        <v>32762</v>
      </c>
      <c r="P544" s="77" t="s">
        <v>2642</v>
      </c>
      <c r="Q544" s="430" t="s">
        <v>1029</v>
      </c>
      <c r="R544" s="414">
        <v>33132</v>
      </c>
      <c r="S544" s="77" t="s">
        <v>3412</v>
      </c>
      <c r="T544" s="311" t="s">
        <v>1636</v>
      </c>
      <c r="U544" s="414">
        <v>34107</v>
      </c>
      <c r="V544" s="77" t="s">
        <v>2343</v>
      </c>
      <c r="W544" s="430" t="s">
        <v>1870</v>
      </c>
      <c r="X544" s="414">
        <v>35081</v>
      </c>
      <c r="Y544" s="77" t="s">
        <v>2625</v>
      </c>
      <c r="Z544" s="311" t="s">
        <v>1574</v>
      </c>
      <c r="AA544" s="414">
        <v>36056</v>
      </c>
      <c r="AB544" s="77" t="s">
        <v>3571</v>
      </c>
      <c r="AC544" s="430" t="s">
        <v>312</v>
      </c>
      <c r="AD544" s="414">
        <v>37031</v>
      </c>
      <c r="AE544" s="77" t="s">
        <v>3335</v>
      </c>
      <c r="AF544" s="430" t="s">
        <v>1170</v>
      </c>
      <c r="AG544" s="414">
        <v>38006</v>
      </c>
      <c r="AH544" s="77" t="s">
        <v>917</v>
      </c>
      <c r="AI544" s="430" t="s">
        <v>4380</v>
      </c>
    </row>
    <row r="545" spans="1:35" x14ac:dyDescent="0.25">
      <c r="A545" s="76">
        <f>IF('Basic Calculator'!$AE$17&lt;&gt;"",IF(VLOOKUP('Basic Calculator'!$AE$17,'Basic Calculator'!$AG$18:$AI$75,3,FALSE)=D545,1,0),0)</f>
        <v>0</v>
      </c>
      <c r="B545" s="405">
        <f>IF('Basic Calculator'!$AE$18&lt;&gt;"",IF('Basic Calculator'!$AE$18=E545,1,0),0)</f>
        <v>0</v>
      </c>
      <c r="C545" s="81">
        <f t="shared" si="8"/>
        <v>0</v>
      </c>
      <c r="D545" s="425" t="s">
        <v>1685</v>
      </c>
      <c r="E545" s="425">
        <v>3</v>
      </c>
      <c r="F545" s="309">
        <v>39539</v>
      </c>
      <c r="G545" s="78" t="s">
        <v>1070</v>
      </c>
      <c r="H545" s="307" t="s">
        <v>498</v>
      </c>
      <c r="I545" s="414">
        <v>40637</v>
      </c>
      <c r="J545" s="77" t="s">
        <v>1394</v>
      </c>
      <c r="K545" s="430" t="s">
        <v>1611</v>
      </c>
      <c r="L545" s="414">
        <v>41735</v>
      </c>
      <c r="M545" s="77" t="s">
        <v>1315</v>
      </c>
      <c r="N545" s="311" t="s">
        <v>1286</v>
      </c>
      <c r="O545" s="414">
        <v>42833</v>
      </c>
      <c r="P545" s="77" t="s">
        <v>1212</v>
      </c>
      <c r="Q545" s="430" t="s">
        <v>1213</v>
      </c>
      <c r="R545" s="414">
        <v>43931</v>
      </c>
      <c r="S545" s="77" t="s">
        <v>542</v>
      </c>
      <c r="T545" s="311" t="s">
        <v>543</v>
      </c>
      <c r="U545" s="414">
        <v>45029</v>
      </c>
      <c r="V545" s="77" t="s">
        <v>2854</v>
      </c>
      <c r="W545" s="430" t="s">
        <v>1001</v>
      </c>
      <c r="X545" s="414">
        <v>46128</v>
      </c>
      <c r="Y545" s="77" t="s">
        <v>1688</v>
      </c>
      <c r="Z545" s="311" t="s">
        <v>712</v>
      </c>
      <c r="AA545" s="414">
        <v>47226</v>
      </c>
      <c r="AB545" s="77" t="s">
        <v>2935</v>
      </c>
      <c r="AC545" s="430" t="s">
        <v>711</v>
      </c>
      <c r="AD545" s="414">
        <v>48324</v>
      </c>
      <c r="AE545" s="77" t="s">
        <v>1540</v>
      </c>
      <c r="AF545" s="430" t="s">
        <v>1541</v>
      </c>
      <c r="AG545" s="414">
        <v>49422</v>
      </c>
      <c r="AH545" s="77" t="s">
        <v>3663</v>
      </c>
      <c r="AI545" s="430" t="s">
        <v>1155</v>
      </c>
    </row>
    <row r="546" spans="1:35" x14ac:dyDescent="0.25">
      <c r="A546" s="76">
        <f>IF('Basic Calculator'!$AE$17&lt;&gt;"",IF(VLOOKUP('Basic Calculator'!$AE$17,'Basic Calculator'!$AG$18:$AI$75,3,FALSE)=D546,1,0),0)</f>
        <v>0</v>
      </c>
      <c r="B546" s="405">
        <f>IF('Basic Calculator'!$AE$18&lt;&gt;"",IF('Basic Calculator'!$AE$18=E546,1,0),0)</f>
        <v>0</v>
      </c>
      <c r="C546" s="81">
        <f t="shared" si="8"/>
        <v>0</v>
      </c>
      <c r="D546" s="425" t="s">
        <v>1685</v>
      </c>
      <c r="E546" s="425">
        <v>4</v>
      </c>
      <c r="F546" s="309">
        <v>44382</v>
      </c>
      <c r="G546" s="78" t="s">
        <v>1078</v>
      </c>
      <c r="H546" s="307" t="s">
        <v>388</v>
      </c>
      <c r="I546" s="414">
        <v>45614</v>
      </c>
      <c r="J546" s="77" t="s">
        <v>1079</v>
      </c>
      <c r="K546" s="430" t="s">
        <v>2333</v>
      </c>
      <c r="L546" s="414">
        <v>46847</v>
      </c>
      <c r="M546" s="77" t="s">
        <v>3298</v>
      </c>
      <c r="N546" s="311" t="s">
        <v>1080</v>
      </c>
      <c r="O546" s="414">
        <v>48079</v>
      </c>
      <c r="P546" s="77" t="s">
        <v>341</v>
      </c>
      <c r="Q546" s="430" t="s">
        <v>342</v>
      </c>
      <c r="R546" s="414">
        <v>49312</v>
      </c>
      <c r="S546" s="77" t="s">
        <v>1081</v>
      </c>
      <c r="T546" s="311" t="s">
        <v>1082</v>
      </c>
      <c r="U546" s="414">
        <v>50544</v>
      </c>
      <c r="V546" s="77" t="s">
        <v>1083</v>
      </c>
      <c r="W546" s="430" t="s">
        <v>899</v>
      </c>
      <c r="X546" s="414">
        <v>51777</v>
      </c>
      <c r="Y546" s="77" t="s">
        <v>364</v>
      </c>
      <c r="Z546" s="311" t="s">
        <v>2810</v>
      </c>
      <c r="AA546" s="414">
        <v>53009</v>
      </c>
      <c r="AB546" s="77" t="s">
        <v>1084</v>
      </c>
      <c r="AC546" s="430" t="s">
        <v>3135</v>
      </c>
      <c r="AD546" s="414">
        <v>54242</v>
      </c>
      <c r="AE546" s="77" t="s">
        <v>234</v>
      </c>
      <c r="AF546" s="430" t="s">
        <v>235</v>
      </c>
      <c r="AG546" s="414">
        <v>55474</v>
      </c>
      <c r="AH546" s="77" t="s">
        <v>1066</v>
      </c>
      <c r="AI546" s="430" t="s">
        <v>1973</v>
      </c>
    </row>
    <row r="547" spans="1:35" x14ac:dyDescent="0.25">
      <c r="A547" s="76">
        <f>IF('Basic Calculator'!$AE$17&lt;&gt;"",IF(VLOOKUP('Basic Calculator'!$AE$17,'Basic Calculator'!$AG$18:$AI$75,3,FALSE)=D547,1,0),0)</f>
        <v>0</v>
      </c>
      <c r="B547" s="405">
        <f>IF('Basic Calculator'!$AE$18&lt;&gt;"",IF('Basic Calculator'!$AE$18=E547,1,0),0)</f>
        <v>0</v>
      </c>
      <c r="C547" s="81">
        <f t="shared" si="8"/>
        <v>0</v>
      </c>
      <c r="D547" s="425" t="s">
        <v>1685</v>
      </c>
      <c r="E547" s="425">
        <v>5</v>
      </c>
      <c r="F547" s="309">
        <v>51035</v>
      </c>
      <c r="G547" s="78" t="s">
        <v>1843</v>
      </c>
      <c r="H547" s="307" t="s">
        <v>2073</v>
      </c>
      <c r="I547" s="414">
        <v>52415</v>
      </c>
      <c r="J547" s="77" t="s">
        <v>1279</v>
      </c>
      <c r="K547" s="430" t="s">
        <v>1280</v>
      </c>
      <c r="L547" s="414">
        <v>53794</v>
      </c>
      <c r="M547" s="77" t="s">
        <v>2234</v>
      </c>
      <c r="N547" s="311" t="s">
        <v>2192</v>
      </c>
      <c r="O547" s="414">
        <v>55173</v>
      </c>
      <c r="P547" s="77" t="s">
        <v>1764</v>
      </c>
      <c r="Q547" s="430" t="s">
        <v>1765</v>
      </c>
      <c r="R547" s="414">
        <v>56552</v>
      </c>
      <c r="S547" s="77" t="s">
        <v>1953</v>
      </c>
      <c r="T547" s="311" t="s">
        <v>1954</v>
      </c>
      <c r="U547" s="414">
        <v>57931</v>
      </c>
      <c r="V547" s="77" t="s">
        <v>1040</v>
      </c>
      <c r="W547" s="430" t="s">
        <v>1027</v>
      </c>
      <c r="X547" s="414">
        <v>59310</v>
      </c>
      <c r="Y547" s="77" t="s">
        <v>391</v>
      </c>
      <c r="Z547" s="311" t="s">
        <v>1768</v>
      </c>
      <c r="AA547" s="414">
        <v>60689</v>
      </c>
      <c r="AB547" s="77" t="s">
        <v>1101</v>
      </c>
      <c r="AC547" s="430" t="s">
        <v>2818</v>
      </c>
      <c r="AD547" s="414">
        <v>62068</v>
      </c>
      <c r="AE547" s="77" t="s">
        <v>1173</v>
      </c>
      <c r="AF547" s="430" t="s">
        <v>2051</v>
      </c>
      <c r="AG547" s="414">
        <v>63447</v>
      </c>
      <c r="AH547" s="77" t="s">
        <v>2488</v>
      </c>
      <c r="AI547" s="430" t="s">
        <v>3139</v>
      </c>
    </row>
    <row r="548" spans="1:35" x14ac:dyDescent="0.25">
      <c r="A548" s="76">
        <f>IF('Basic Calculator'!$AE$17&lt;&gt;"",IF(VLOOKUP('Basic Calculator'!$AE$17,'Basic Calculator'!$AG$18:$AI$75,3,FALSE)=D548,1,0),0)</f>
        <v>0</v>
      </c>
      <c r="B548" s="405">
        <f>IF('Basic Calculator'!$AE$18&lt;&gt;"",IF('Basic Calculator'!$AE$18=E548,1,0),0)</f>
        <v>0</v>
      </c>
      <c r="C548" s="81">
        <f t="shared" si="8"/>
        <v>0</v>
      </c>
      <c r="D548" s="425" t="s">
        <v>1685</v>
      </c>
      <c r="E548" s="425">
        <v>6</v>
      </c>
      <c r="F548" s="309">
        <v>53819</v>
      </c>
      <c r="G548" s="78" t="s">
        <v>528</v>
      </c>
      <c r="H548" s="307" t="s">
        <v>1221</v>
      </c>
      <c r="I548" s="414">
        <v>55357</v>
      </c>
      <c r="J548" s="77" t="s">
        <v>1432</v>
      </c>
      <c r="K548" s="430" t="s">
        <v>1667</v>
      </c>
      <c r="L548" s="414">
        <v>56895</v>
      </c>
      <c r="M548" s="77" t="s">
        <v>1609</v>
      </c>
      <c r="N548" s="311" t="s">
        <v>643</v>
      </c>
      <c r="O548" s="414">
        <v>58433</v>
      </c>
      <c r="P548" s="77" t="s">
        <v>695</v>
      </c>
      <c r="Q548" s="430" t="s">
        <v>696</v>
      </c>
      <c r="R548" s="414">
        <v>59971</v>
      </c>
      <c r="S548" s="77" t="s">
        <v>884</v>
      </c>
      <c r="T548" s="311" t="s">
        <v>2632</v>
      </c>
      <c r="U548" s="414">
        <v>61509</v>
      </c>
      <c r="V548" s="77" t="s">
        <v>3886</v>
      </c>
      <c r="W548" s="430" t="s">
        <v>3887</v>
      </c>
      <c r="X548" s="414">
        <v>63047</v>
      </c>
      <c r="Y548" s="77" t="s">
        <v>449</v>
      </c>
      <c r="Z548" s="311" t="s">
        <v>2010</v>
      </c>
      <c r="AA548" s="414">
        <v>64584</v>
      </c>
      <c r="AB548" s="77" t="s">
        <v>1108</v>
      </c>
      <c r="AC548" s="430" t="s">
        <v>3547</v>
      </c>
      <c r="AD548" s="414">
        <v>66122</v>
      </c>
      <c r="AE548" s="77" t="s">
        <v>707</v>
      </c>
      <c r="AF548" s="430" t="s">
        <v>3138</v>
      </c>
      <c r="AG548" s="414">
        <v>67660</v>
      </c>
      <c r="AH548" s="77" t="s">
        <v>596</v>
      </c>
      <c r="AI548" s="430" t="s">
        <v>3172</v>
      </c>
    </row>
    <row r="549" spans="1:35" x14ac:dyDescent="0.25">
      <c r="A549" s="76">
        <f>IF('Basic Calculator'!$AE$17&lt;&gt;"",IF(VLOOKUP('Basic Calculator'!$AE$17,'Basic Calculator'!$AG$18:$AI$75,3,FALSE)=D549,1,0),0)</f>
        <v>0</v>
      </c>
      <c r="B549" s="405">
        <f>IF('Basic Calculator'!$AE$18&lt;&gt;"",IF('Basic Calculator'!$AE$18=E549,1,0),0)</f>
        <v>0</v>
      </c>
      <c r="C549" s="81">
        <f t="shared" si="8"/>
        <v>0</v>
      </c>
      <c r="D549" s="425" t="s">
        <v>1685</v>
      </c>
      <c r="E549" s="425">
        <v>7</v>
      </c>
      <c r="F549" s="309">
        <v>58097</v>
      </c>
      <c r="G549" s="78" t="s">
        <v>1319</v>
      </c>
      <c r="H549" s="307" t="s">
        <v>2643</v>
      </c>
      <c r="I549" s="414">
        <v>59806</v>
      </c>
      <c r="J549" s="77" t="s">
        <v>1986</v>
      </c>
      <c r="K549" s="430" t="s">
        <v>1968</v>
      </c>
      <c r="L549" s="414">
        <v>61515</v>
      </c>
      <c r="M549" s="77" t="s">
        <v>918</v>
      </c>
      <c r="N549" s="311" t="s">
        <v>2638</v>
      </c>
      <c r="O549" s="414">
        <v>63224</v>
      </c>
      <c r="P549" s="77" t="s">
        <v>504</v>
      </c>
      <c r="Q549" s="430" t="s">
        <v>4445</v>
      </c>
      <c r="R549" s="414">
        <v>64932</v>
      </c>
      <c r="S549" s="77" t="s">
        <v>286</v>
      </c>
      <c r="T549" s="311" t="s">
        <v>2806</v>
      </c>
      <c r="U549" s="414">
        <v>66641</v>
      </c>
      <c r="V549" s="77" t="s">
        <v>2440</v>
      </c>
      <c r="W549" s="430" t="s">
        <v>2716</v>
      </c>
      <c r="X549" s="414">
        <v>68350</v>
      </c>
      <c r="Y549" s="77" t="s">
        <v>1447</v>
      </c>
      <c r="Z549" s="311" t="s">
        <v>2601</v>
      </c>
      <c r="AA549" s="414">
        <v>70059</v>
      </c>
      <c r="AB549" s="77" t="s">
        <v>469</v>
      </c>
      <c r="AC549" s="430" t="s">
        <v>3004</v>
      </c>
      <c r="AD549" s="414">
        <v>71768</v>
      </c>
      <c r="AE549" s="77" t="s">
        <v>3532</v>
      </c>
      <c r="AF549" s="430" t="s">
        <v>3709</v>
      </c>
      <c r="AG549" s="414">
        <v>73477</v>
      </c>
      <c r="AH549" s="77" t="s">
        <v>291</v>
      </c>
      <c r="AI549" s="430" t="s">
        <v>3709</v>
      </c>
    </row>
    <row r="550" spans="1:35" x14ac:dyDescent="0.25">
      <c r="A550" s="76">
        <f>IF('Basic Calculator'!$AE$17&lt;&gt;"",IF(VLOOKUP('Basic Calculator'!$AE$17,'Basic Calculator'!$AG$18:$AI$75,3,FALSE)=D550,1,0),0)</f>
        <v>0</v>
      </c>
      <c r="B550" s="405">
        <f>IF('Basic Calculator'!$AE$18&lt;&gt;"",IF('Basic Calculator'!$AE$18=E550,1,0),0)</f>
        <v>0</v>
      </c>
      <c r="C550" s="81">
        <f t="shared" si="8"/>
        <v>0</v>
      </c>
      <c r="D550" s="425" t="s">
        <v>1685</v>
      </c>
      <c r="E550" s="425">
        <v>8</v>
      </c>
      <c r="F550" s="309">
        <v>60553</v>
      </c>
      <c r="G550" s="78" t="s">
        <v>200</v>
      </c>
      <c r="H550" s="307" t="s">
        <v>2072</v>
      </c>
      <c r="I550" s="414">
        <v>62446</v>
      </c>
      <c r="J550" s="77" t="s">
        <v>1990</v>
      </c>
      <c r="K550" s="430" t="s">
        <v>2968</v>
      </c>
      <c r="L550" s="414">
        <v>64338</v>
      </c>
      <c r="M550" s="77" t="s">
        <v>1654</v>
      </c>
      <c r="N550" s="311" t="s">
        <v>2942</v>
      </c>
      <c r="O550" s="414">
        <v>66230</v>
      </c>
      <c r="P550" s="77" t="s">
        <v>1204</v>
      </c>
      <c r="Q550" s="430" t="s">
        <v>3820</v>
      </c>
      <c r="R550" s="414">
        <v>68122</v>
      </c>
      <c r="S550" s="77" t="s">
        <v>843</v>
      </c>
      <c r="T550" s="311" t="s">
        <v>3834</v>
      </c>
      <c r="U550" s="414">
        <v>70014</v>
      </c>
      <c r="V550" s="77" t="s">
        <v>3531</v>
      </c>
      <c r="W550" s="430" t="s">
        <v>3182</v>
      </c>
      <c r="X550" s="414">
        <v>71906</v>
      </c>
      <c r="Y550" s="77" t="s">
        <v>3443</v>
      </c>
      <c r="Z550" s="311" t="s">
        <v>3709</v>
      </c>
      <c r="AA550" s="414">
        <v>73798</v>
      </c>
      <c r="AB550" s="77" t="s">
        <v>1808</v>
      </c>
      <c r="AC550" s="430" t="s">
        <v>3709</v>
      </c>
      <c r="AD550" s="414">
        <v>75690</v>
      </c>
      <c r="AE550" s="77" t="s">
        <v>1151</v>
      </c>
      <c r="AF550" s="430" t="s">
        <v>3709</v>
      </c>
      <c r="AG550" s="414">
        <v>77582</v>
      </c>
      <c r="AH550" s="77" t="s">
        <v>3552</v>
      </c>
      <c r="AI550" s="430" t="s">
        <v>3709</v>
      </c>
    </row>
    <row r="551" spans="1:35" x14ac:dyDescent="0.25">
      <c r="A551" s="76">
        <f>IF('Basic Calculator'!$AE$17&lt;&gt;"",IF(VLOOKUP('Basic Calculator'!$AE$17,'Basic Calculator'!$AG$18:$AI$75,3,FALSE)=D551,1,0),0)</f>
        <v>0</v>
      </c>
      <c r="B551" s="405">
        <f>IF('Basic Calculator'!$AE$18&lt;&gt;"",IF('Basic Calculator'!$AE$18=E551,1,0),0)</f>
        <v>0</v>
      </c>
      <c r="C551" s="81">
        <f t="shared" si="8"/>
        <v>0</v>
      </c>
      <c r="D551" s="425" t="s">
        <v>1685</v>
      </c>
      <c r="E551" s="425">
        <v>9</v>
      </c>
      <c r="F551" s="309">
        <v>64792</v>
      </c>
      <c r="G551" s="78" t="s">
        <v>211</v>
      </c>
      <c r="H551" s="307" t="s">
        <v>3530</v>
      </c>
      <c r="I551" s="414">
        <v>66882</v>
      </c>
      <c r="J551" s="77" t="s">
        <v>2398</v>
      </c>
      <c r="K551" s="430" t="s">
        <v>3715</v>
      </c>
      <c r="L551" s="414">
        <v>68972</v>
      </c>
      <c r="M551" s="77" t="s">
        <v>224</v>
      </c>
      <c r="N551" s="311" t="s">
        <v>3414</v>
      </c>
      <c r="O551" s="414">
        <v>71062</v>
      </c>
      <c r="P551" s="77" t="s">
        <v>1181</v>
      </c>
      <c r="Q551" s="430" t="s">
        <v>3353</v>
      </c>
      <c r="R551" s="414">
        <v>73152</v>
      </c>
      <c r="S551" s="77" t="s">
        <v>395</v>
      </c>
      <c r="T551" s="311" t="s">
        <v>3709</v>
      </c>
      <c r="U551" s="414">
        <v>75242</v>
      </c>
      <c r="V551" s="77" t="s">
        <v>1218</v>
      </c>
      <c r="W551" s="430" t="s">
        <v>3709</v>
      </c>
      <c r="X551" s="414">
        <v>77332</v>
      </c>
      <c r="Y551" s="77" t="s">
        <v>779</v>
      </c>
      <c r="Z551" s="311" t="s">
        <v>3709</v>
      </c>
      <c r="AA551" s="414">
        <v>79422</v>
      </c>
      <c r="AB551" s="77" t="s">
        <v>1425</v>
      </c>
      <c r="AC551" s="430" t="s">
        <v>3709</v>
      </c>
      <c r="AD551" s="414">
        <v>81512</v>
      </c>
      <c r="AE551" s="77" t="s">
        <v>1426</v>
      </c>
      <c r="AF551" s="430" t="s">
        <v>3709</v>
      </c>
      <c r="AG551" s="414">
        <v>83602</v>
      </c>
      <c r="AH551" s="77" t="s">
        <v>3640</v>
      </c>
      <c r="AI551" s="430" t="s">
        <v>3709</v>
      </c>
    </row>
    <row r="552" spans="1:35" x14ac:dyDescent="0.25">
      <c r="A552" s="76">
        <f>IF('Basic Calculator'!$AE$17&lt;&gt;"",IF(VLOOKUP('Basic Calculator'!$AE$17,'Basic Calculator'!$AG$18:$AI$75,3,FALSE)=D552,1,0),0)</f>
        <v>0</v>
      </c>
      <c r="B552" s="405">
        <f>IF('Basic Calculator'!$AE$18&lt;&gt;"",IF('Basic Calculator'!$AE$18=E552,1,0),0)</f>
        <v>0</v>
      </c>
      <c r="C552" s="81">
        <f t="shared" si="8"/>
        <v>0</v>
      </c>
      <c r="D552" s="425" t="s">
        <v>1685</v>
      </c>
      <c r="E552" s="425">
        <v>10</v>
      </c>
      <c r="F552" s="309">
        <v>71350</v>
      </c>
      <c r="G552" s="78" t="s">
        <v>713</v>
      </c>
      <c r="H552" s="307" t="s">
        <v>3709</v>
      </c>
      <c r="I552" s="414">
        <v>73652</v>
      </c>
      <c r="J552" s="77" t="s">
        <v>898</v>
      </c>
      <c r="K552" s="430" t="s">
        <v>3709</v>
      </c>
      <c r="L552" s="414">
        <v>75953</v>
      </c>
      <c r="M552" s="77" t="s">
        <v>1167</v>
      </c>
      <c r="N552" s="311" t="s">
        <v>3709</v>
      </c>
      <c r="O552" s="414">
        <v>78254</v>
      </c>
      <c r="P552" s="77" t="s">
        <v>3345</v>
      </c>
      <c r="Q552" s="430" t="s">
        <v>3709</v>
      </c>
      <c r="R552" s="414">
        <v>80555</v>
      </c>
      <c r="S552" s="77" t="s">
        <v>1516</v>
      </c>
      <c r="T552" s="311" t="s">
        <v>3709</v>
      </c>
      <c r="U552" s="414">
        <v>82857</v>
      </c>
      <c r="V552" s="77" t="s">
        <v>4638</v>
      </c>
      <c r="W552" s="430" t="s">
        <v>3709</v>
      </c>
      <c r="X552" s="414">
        <v>85158</v>
      </c>
      <c r="Y552" s="77" t="s">
        <v>1225</v>
      </c>
      <c r="Z552" s="311" t="s">
        <v>3709</v>
      </c>
      <c r="AA552" s="414">
        <v>87459</v>
      </c>
      <c r="AB552" s="77" t="s">
        <v>1502</v>
      </c>
      <c r="AC552" s="430" t="s">
        <v>3709</v>
      </c>
      <c r="AD552" s="414">
        <v>89761</v>
      </c>
      <c r="AE552" s="77" t="s">
        <v>2833</v>
      </c>
      <c r="AF552" s="430" t="s">
        <v>3709</v>
      </c>
      <c r="AG552" s="414">
        <v>92062</v>
      </c>
      <c r="AH552" s="77" t="s">
        <v>3991</v>
      </c>
      <c r="AI552" s="430" t="s">
        <v>3709</v>
      </c>
    </row>
    <row r="553" spans="1:35" x14ac:dyDescent="0.25">
      <c r="A553" s="76">
        <f>IF('Basic Calculator'!$AE$17&lt;&gt;"",IF(VLOOKUP('Basic Calculator'!$AE$17,'Basic Calculator'!$AG$18:$AI$75,3,FALSE)=D553,1,0),0)</f>
        <v>0</v>
      </c>
      <c r="B553" s="405">
        <f>IF('Basic Calculator'!$AE$18&lt;&gt;"",IF('Basic Calculator'!$AE$18=E553,1,0),0)</f>
        <v>0</v>
      </c>
      <c r="C553" s="81">
        <f t="shared" si="8"/>
        <v>0</v>
      </c>
      <c r="D553" s="425" t="s">
        <v>1685</v>
      </c>
      <c r="E553" s="425">
        <v>11</v>
      </c>
      <c r="F553" s="309">
        <v>75864</v>
      </c>
      <c r="G553" s="78" t="s">
        <v>642</v>
      </c>
      <c r="H553" s="307" t="s">
        <v>3709</v>
      </c>
      <c r="I553" s="414">
        <v>78392</v>
      </c>
      <c r="J553" s="77" t="s">
        <v>1371</v>
      </c>
      <c r="K553" s="430" t="s">
        <v>3709</v>
      </c>
      <c r="L553" s="414">
        <v>80921</v>
      </c>
      <c r="M553" s="77" t="s">
        <v>2323</v>
      </c>
      <c r="N553" s="311" t="s">
        <v>3709</v>
      </c>
      <c r="O553" s="414">
        <v>83449</v>
      </c>
      <c r="P553" s="77" t="s">
        <v>2661</v>
      </c>
      <c r="Q553" s="430" t="s">
        <v>3709</v>
      </c>
      <c r="R553" s="414">
        <v>85978</v>
      </c>
      <c r="S553" s="77" t="s">
        <v>3377</v>
      </c>
      <c r="T553" s="311" t="s">
        <v>3709</v>
      </c>
      <c r="U553" s="414">
        <v>88506</v>
      </c>
      <c r="V553" s="77" t="s">
        <v>4788</v>
      </c>
      <c r="W553" s="430" t="s">
        <v>3709</v>
      </c>
      <c r="X553" s="414">
        <v>91035</v>
      </c>
      <c r="Y553" s="77" t="s">
        <v>2818</v>
      </c>
      <c r="Z553" s="311" t="s">
        <v>3709</v>
      </c>
      <c r="AA553" s="414">
        <v>93563</v>
      </c>
      <c r="AB553" s="77" t="s">
        <v>5063</v>
      </c>
      <c r="AC553" s="430" t="s">
        <v>3709</v>
      </c>
      <c r="AD553" s="414">
        <v>96092</v>
      </c>
      <c r="AE553" s="77" t="s">
        <v>3888</v>
      </c>
      <c r="AF553" s="430" t="s">
        <v>3709</v>
      </c>
      <c r="AG553" s="414">
        <v>98620</v>
      </c>
      <c r="AH553" s="77" t="s">
        <v>2783</v>
      </c>
      <c r="AI553" s="430" t="s">
        <v>3709</v>
      </c>
    </row>
    <row r="554" spans="1:35" x14ac:dyDescent="0.25">
      <c r="A554" s="76">
        <f>IF('Basic Calculator'!$AE$17&lt;&gt;"",IF(VLOOKUP('Basic Calculator'!$AE$17,'Basic Calculator'!$AG$18:$AI$75,3,FALSE)=D554,1,0),0)</f>
        <v>0</v>
      </c>
      <c r="B554" s="405">
        <f>IF('Basic Calculator'!$AE$18&lt;&gt;"",IF('Basic Calculator'!$AE$18=E554,1,0),0)</f>
        <v>0</v>
      </c>
      <c r="C554" s="81">
        <f t="shared" si="8"/>
        <v>0</v>
      </c>
      <c r="D554" s="425" t="s">
        <v>1685</v>
      </c>
      <c r="E554" s="425">
        <v>12</v>
      </c>
      <c r="F554" s="309">
        <v>90930</v>
      </c>
      <c r="G554" s="78" t="s">
        <v>4474</v>
      </c>
      <c r="H554" s="307" t="s">
        <v>3709</v>
      </c>
      <c r="I554" s="414">
        <v>93960</v>
      </c>
      <c r="J554" s="77" t="s">
        <v>2279</v>
      </c>
      <c r="K554" s="430" t="s">
        <v>3709</v>
      </c>
      <c r="L554" s="414">
        <v>96991</v>
      </c>
      <c r="M554" s="77" t="s">
        <v>3051</v>
      </c>
      <c r="N554" s="311" t="s">
        <v>3709</v>
      </c>
      <c r="O554" s="414">
        <v>100021</v>
      </c>
      <c r="P554" s="77" t="s">
        <v>3438</v>
      </c>
      <c r="Q554" s="430" t="s">
        <v>3709</v>
      </c>
      <c r="R554" s="414">
        <v>103052</v>
      </c>
      <c r="S554" s="77" t="s">
        <v>3940</v>
      </c>
      <c r="T554" s="311" t="s">
        <v>3709</v>
      </c>
      <c r="U554" s="414">
        <v>106082</v>
      </c>
      <c r="V554" s="77" t="s">
        <v>3477</v>
      </c>
      <c r="W554" s="430" t="s">
        <v>3709</v>
      </c>
      <c r="X554" s="414">
        <v>109113</v>
      </c>
      <c r="Y554" s="77" t="s">
        <v>3710</v>
      </c>
      <c r="Z554" s="311" t="s">
        <v>3710</v>
      </c>
      <c r="AA554" s="414">
        <v>112143</v>
      </c>
      <c r="AB554" s="77" t="s">
        <v>4422</v>
      </c>
      <c r="AC554" s="430" t="s">
        <v>4422</v>
      </c>
      <c r="AD554" s="414">
        <v>115174</v>
      </c>
      <c r="AE554" s="77" t="s">
        <v>4025</v>
      </c>
      <c r="AF554" s="430" t="s">
        <v>4025</v>
      </c>
      <c r="AG554" s="414">
        <v>118205</v>
      </c>
      <c r="AH554" s="77" t="s">
        <v>3539</v>
      </c>
      <c r="AI554" s="430" t="s">
        <v>3539</v>
      </c>
    </row>
    <row r="555" spans="1:35" x14ac:dyDescent="0.25">
      <c r="A555" s="76">
        <f>IF('Basic Calculator'!$AE$17&lt;&gt;"",IF(VLOOKUP('Basic Calculator'!$AE$17,'Basic Calculator'!$AG$18:$AI$75,3,FALSE)=D555,1,0),0)</f>
        <v>0</v>
      </c>
      <c r="B555" s="405">
        <f>IF('Basic Calculator'!$AE$18&lt;&gt;"",IF('Basic Calculator'!$AE$18=E555,1,0),0)</f>
        <v>0</v>
      </c>
      <c r="C555" s="81">
        <f t="shared" si="8"/>
        <v>0</v>
      </c>
      <c r="D555" s="425" t="s">
        <v>1685</v>
      </c>
      <c r="E555" s="425">
        <v>13</v>
      </c>
      <c r="F555" s="309">
        <v>108127</v>
      </c>
      <c r="G555" s="78" t="s">
        <v>3357</v>
      </c>
      <c r="H555" s="307" t="s">
        <v>3357</v>
      </c>
      <c r="I555" s="414">
        <v>111732</v>
      </c>
      <c r="J555" s="77" t="s">
        <v>4660</v>
      </c>
      <c r="K555" s="430" t="s">
        <v>4660</v>
      </c>
      <c r="L555" s="414">
        <v>115336</v>
      </c>
      <c r="M555" s="77" t="s">
        <v>3970</v>
      </c>
      <c r="N555" s="311" t="s">
        <v>3970</v>
      </c>
      <c r="O555" s="414">
        <v>118941</v>
      </c>
      <c r="P555" s="77" t="s">
        <v>2956</v>
      </c>
      <c r="Q555" s="430" t="s">
        <v>2956</v>
      </c>
      <c r="R555" s="414">
        <v>122546</v>
      </c>
      <c r="S555" s="77" t="s">
        <v>3942</v>
      </c>
      <c r="T555" s="311" t="s">
        <v>3942</v>
      </c>
      <c r="U555" s="414">
        <v>126150</v>
      </c>
      <c r="V555" s="77" t="s">
        <v>5064</v>
      </c>
      <c r="W555" s="430" t="s">
        <v>5064</v>
      </c>
      <c r="X555" s="414">
        <v>129755</v>
      </c>
      <c r="Y555" s="77" t="s">
        <v>4646</v>
      </c>
      <c r="Z555" s="311" t="s">
        <v>4646</v>
      </c>
      <c r="AA555" s="414">
        <v>133360</v>
      </c>
      <c r="AB555" s="77" t="s">
        <v>3583</v>
      </c>
      <c r="AC555" s="430" t="s">
        <v>3583</v>
      </c>
      <c r="AD555" s="414">
        <v>136964</v>
      </c>
      <c r="AE555" s="77" t="s">
        <v>3829</v>
      </c>
      <c r="AF555" s="430" t="s">
        <v>3829</v>
      </c>
      <c r="AG555" s="414">
        <v>140569</v>
      </c>
      <c r="AH555" s="77" t="s">
        <v>3675</v>
      </c>
      <c r="AI555" s="430" t="s">
        <v>3675</v>
      </c>
    </row>
    <row r="556" spans="1:35" x14ac:dyDescent="0.25">
      <c r="A556" s="76">
        <f>IF('Basic Calculator'!$AE$17&lt;&gt;"",IF(VLOOKUP('Basic Calculator'!$AE$17,'Basic Calculator'!$AG$18:$AI$75,3,FALSE)=D556,1,0),0)</f>
        <v>0</v>
      </c>
      <c r="B556" s="405">
        <f>IF('Basic Calculator'!$AE$18&lt;&gt;"",IF('Basic Calculator'!$AE$18=E556,1,0),0)</f>
        <v>0</v>
      </c>
      <c r="C556" s="81">
        <f t="shared" si="8"/>
        <v>0</v>
      </c>
      <c r="D556" s="425" t="s">
        <v>1685</v>
      </c>
      <c r="E556" s="425">
        <v>14</v>
      </c>
      <c r="F556" s="309">
        <v>127774</v>
      </c>
      <c r="G556" s="78" t="s">
        <v>5065</v>
      </c>
      <c r="H556" s="307" t="s">
        <v>5065</v>
      </c>
      <c r="I556" s="414">
        <v>132033</v>
      </c>
      <c r="J556" s="77" t="s">
        <v>5066</v>
      </c>
      <c r="K556" s="430" t="s">
        <v>5066</v>
      </c>
      <c r="L556" s="414">
        <v>136293</v>
      </c>
      <c r="M556" s="77" t="s">
        <v>2604</v>
      </c>
      <c r="N556" s="311" t="s">
        <v>2604</v>
      </c>
      <c r="O556" s="414">
        <v>140552</v>
      </c>
      <c r="P556" s="77" t="s">
        <v>3675</v>
      </c>
      <c r="Q556" s="430" t="s">
        <v>3675</v>
      </c>
      <c r="R556" s="414">
        <v>144811</v>
      </c>
      <c r="S556" s="77" t="s">
        <v>4771</v>
      </c>
      <c r="T556" s="311" t="s">
        <v>4771</v>
      </c>
      <c r="U556" s="414">
        <v>149071</v>
      </c>
      <c r="V556" s="77" t="s">
        <v>5067</v>
      </c>
      <c r="W556" s="430" t="s">
        <v>5067</v>
      </c>
      <c r="X556" s="414">
        <v>153330</v>
      </c>
      <c r="Y556" s="77" t="s">
        <v>3324</v>
      </c>
      <c r="Z556" s="311" t="s">
        <v>3324</v>
      </c>
      <c r="AA556" s="414">
        <v>157589</v>
      </c>
      <c r="AB556" s="77" t="s">
        <v>5068</v>
      </c>
      <c r="AC556" s="430" t="s">
        <v>5068</v>
      </c>
      <c r="AD556" s="414">
        <v>161849</v>
      </c>
      <c r="AE556" s="77" t="s">
        <v>5069</v>
      </c>
      <c r="AF556" s="430" t="s">
        <v>5069</v>
      </c>
      <c r="AG556" s="414">
        <v>166108</v>
      </c>
      <c r="AH556" s="77" t="s">
        <v>5070</v>
      </c>
      <c r="AI556" s="430" t="s">
        <v>5070</v>
      </c>
    </row>
    <row r="557" spans="1:35" ht="15.75" thickBot="1" x14ac:dyDescent="0.3">
      <c r="A557" s="419">
        <f>IF('Basic Calculator'!$AE$17&lt;&gt;"",IF(VLOOKUP('Basic Calculator'!$AE$17,'Basic Calculator'!$AG$18:$AI$75,3,FALSE)=D557,1,0),0)</f>
        <v>0</v>
      </c>
      <c r="B557" s="420">
        <f>IF('Basic Calculator'!$AE$18&lt;&gt;"",IF('Basic Calculator'!$AE$18=E557,1,0),0)</f>
        <v>0</v>
      </c>
      <c r="C557" s="422">
        <f t="shared" si="8"/>
        <v>0</v>
      </c>
      <c r="D557" s="426" t="s">
        <v>1685</v>
      </c>
      <c r="E557" s="426">
        <v>15</v>
      </c>
      <c r="F557" s="423">
        <v>150295</v>
      </c>
      <c r="G557" s="416" t="s">
        <v>3300</v>
      </c>
      <c r="H557" s="428" t="s">
        <v>3300</v>
      </c>
      <c r="I557" s="415">
        <v>155304</v>
      </c>
      <c r="J557" s="431" t="s">
        <v>5071</v>
      </c>
      <c r="K557" s="432" t="s">
        <v>5071</v>
      </c>
      <c r="L557" s="415">
        <v>160313</v>
      </c>
      <c r="M557" s="431" t="s">
        <v>2605</v>
      </c>
      <c r="N557" s="433" t="s">
        <v>2605</v>
      </c>
      <c r="O557" s="415">
        <v>165323</v>
      </c>
      <c r="P557" s="431" t="s">
        <v>3677</v>
      </c>
      <c r="Q557" s="432" t="s">
        <v>3677</v>
      </c>
      <c r="R557" s="415">
        <v>170332</v>
      </c>
      <c r="S557" s="431" t="s">
        <v>4777</v>
      </c>
      <c r="T557" s="433" t="s">
        <v>4777</v>
      </c>
      <c r="U557" s="415">
        <v>175341</v>
      </c>
      <c r="V557" s="431" t="s">
        <v>5072</v>
      </c>
      <c r="W557" s="432" t="s">
        <v>5072</v>
      </c>
      <c r="X557" s="415">
        <v>180351</v>
      </c>
      <c r="Y557" s="431" t="s">
        <v>3817</v>
      </c>
      <c r="Z557" s="433" t="s">
        <v>3817</v>
      </c>
      <c r="AA557" s="415">
        <v>185360</v>
      </c>
      <c r="AB557" s="431" t="s">
        <v>5073</v>
      </c>
      <c r="AC557" s="432" t="s">
        <v>5073</v>
      </c>
      <c r="AD557" s="415">
        <v>190370</v>
      </c>
      <c r="AE557" s="431" t="s">
        <v>5074</v>
      </c>
      <c r="AF557" s="432" t="s">
        <v>5074</v>
      </c>
      <c r="AG557" s="415">
        <v>191900</v>
      </c>
      <c r="AH557" s="431" t="s">
        <v>4104</v>
      </c>
      <c r="AI557" s="432" t="s">
        <v>4104</v>
      </c>
    </row>
    <row r="558" spans="1:35" x14ac:dyDescent="0.25">
      <c r="A558" s="82">
        <f>IF('Basic Calculator'!$AE$17&lt;&gt;"",IF(VLOOKUP('Basic Calculator'!$AE$17,'Basic Calculator'!$AG$18:$AI$75,3,FALSE)=D558,1,0),0)</f>
        <v>0</v>
      </c>
      <c r="B558" s="407">
        <f>IF('Basic Calculator'!$AE$18&lt;&gt;"",IF('Basic Calculator'!$AE$18=E558,1,0),0)</f>
        <v>0</v>
      </c>
      <c r="C558" s="83">
        <f t="shared" si="8"/>
        <v>0</v>
      </c>
      <c r="D558" s="434" t="s">
        <v>1707</v>
      </c>
      <c r="E558" s="434">
        <v>1</v>
      </c>
      <c r="F558" s="308">
        <v>27955</v>
      </c>
      <c r="G558" s="84" t="s">
        <v>2631</v>
      </c>
      <c r="H558" s="400" t="s">
        <v>1639</v>
      </c>
      <c r="I558" s="413">
        <v>28894</v>
      </c>
      <c r="J558" s="85" t="s">
        <v>727</v>
      </c>
      <c r="K558" s="429" t="s">
        <v>434</v>
      </c>
      <c r="L558" s="413">
        <v>29822</v>
      </c>
      <c r="M558" s="85" t="s">
        <v>4529</v>
      </c>
      <c r="N558" s="310" t="s">
        <v>926</v>
      </c>
      <c r="O558" s="413">
        <v>30749</v>
      </c>
      <c r="P558" s="85" t="s">
        <v>3648</v>
      </c>
      <c r="Q558" s="429" t="s">
        <v>1688</v>
      </c>
      <c r="R558" s="413">
        <v>31676</v>
      </c>
      <c r="S558" s="85" t="s">
        <v>730</v>
      </c>
      <c r="T558" s="310" t="s">
        <v>731</v>
      </c>
      <c r="U558" s="413">
        <v>32219</v>
      </c>
      <c r="V558" s="85" t="s">
        <v>4106</v>
      </c>
      <c r="W558" s="429" t="s">
        <v>226</v>
      </c>
      <c r="X558" s="413">
        <v>33139</v>
      </c>
      <c r="Y558" s="85" t="s">
        <v>3412</v>
      </c>
      <c r="Z558" s="310" t="s">
        <v>1636</v>
      </c>
      <c r="AA558" s="413">
        <v>34066</v>
      </c>
      <c r="AB558" s="85" t="s">
        <v>3467</v>
      </c>
      <c r="AC558" s="429" t="s">
        <v>1592</v>
      </c>
      <c r="AD558" s="413">
        <v>34103</v>
      </c>
      <c r="AE558" s="85" t="s">
        <v>2343</v>
      </c>
      <c r="AF558" s="429" t="s">
        <v>1870</v>
      </c>
      <c r="AG558" s="413">
        <v>34969</v>
      </c>
      <c r="AH558" s="85" t="s">
        <v>4412</v>
      </c>
      <c r="AI558" s="429" t="s">
        <v>527</v>
      </c>
    </row>
    <row r="559" spans="1:35" x14ac:dyDescent="0.25">
      <c r="A559" s="76">
        <f>IF('Basic Calculator'!$AE$17&lt;&gt;"",IF(VLOOKUP('Basic Calculator'!$AE$17,'Basic Calculator'!$AG$18:$AI$75,3,FALSE)=D559,1,0),0)</f>
        <v>0</v>
      </c>
      <c r="B559" s="405">
        <f>IF('Basic Calculator'!$AE$18&lt;&gt;"",IF('Basic Calculator'!$AE$18=E559,1,0),0)</f>
        <v>0</v>
      </c>
      <c r="C559" s="81">
        <f t="shared" si="8"/>
        <v>0</v>
      </c>
      <c r="D559" s="425" t="s">
        <v>1707</v>
      </c>
      <c r="E559" s="425">
        <v>2</v>
      </c>
      <c r="F559" s="309">
        <v>31434</v>
      </c>
      <c r="G559" s="78" t="s">
        <v>2244</v>
      </c>
      <c r="H559" s="307" t="s">
        <v>1364</v>
      </c>
      <c r="I559" s="414">
        <v>32182</v>
      </c>
      <c r="J559" s="77" t="s">
        <v>2421</v>
      </c>
      <c r="K559" s="430" t="s">
        <v>1619</v>
      </c>
      <c r="L559" s="414">
        <v>33223</v>
      </c>
      <c r="M559" s="77" t="s">
        <v>4303</v>
      </c>
      <c r="N559" s="311" t="s">
        <v>4067</v>
      </c>
      <c r="O559" s="414">
        <v>34103</v>
      </c>
      <c r="P559" s="77" t="s">
        <v>2343</v>
      </c>
      <c r="Q559" s="430" t="s">
        <v>1870</v>
      </c>
      <c r="R559" s="414">
        <v>34488</v>
      </c>
      <c r="S559" s="77" t="s">
        <v>812</v>
      </c>
      <c r="T559" s="311" t="s">
        <v>261</v>
      </c>
      <c r="U559" s="414">
        <v>35503</v>
      </c>
      <c r="V559" s="77" t="s">
        <v>721</v>
      </c>
      <c r="W559" s="430" t="s">
        <v>365</v>
      </c>
      <c r="X559" s="414">
        <v>36517</v>
      </c>
      <c r="Y559" s="77" t="s">
        <v>3257</v>
      </c>
      <c r="Z559" s="311" t="s">
        <v>359</v>
      </c>
      <c r="AA559" s="414">
        <v>37532</v>
      </c>
      <c r="AB559" s="77" t="s">
        <v>3572</v>
      </c>
      <c r="AC559" s="430" t="s">
        <v>1562</v>
      </c>
      <c r="AD559" s="414">
        <v>38547</v>
      </c>
      <c r="AE559" s="77" t="s">
        <v>1069</v>
      </c>
      <c r="AF559" s="430" t="s">
        <v>4628</v>
      </c>
      <c r="AG559" s="414">
        <v>39561</v>
      </c>
      <c r="AH559" s="77" t="s">
        <v>1253</v>
      </c>
      <c r="AI559" s="430" t="s">
        <v>1446</v>
      </c>
    </row>
    <row r="560" spans="1:35" x14ac:dyDescent="0.25">
      <c r="A560" s="76">
        <f>IF('Basic Calculator'!$AE$17&lt;&gt;"",IF(VLOOKUP('Basic Calculator'!$AE$17,'Basic Calculator'!$AG$18:$AI$75,3,FALSE)=D560,1,0),0)</f>
        <v>0</v>
      </c>
      <c r="B560" s="405">
        <f>IF('Basic Calculator'!$AE$18&lt;&gt;"",IF('Basic Calculator'!$AE$18=E560,1,0),0)</f>
        <v>0</v>
      </c>
      <c r="C560" s="81">
        <f t="shared" si="8"/>
        <v>0</v>
      </c>
      <c r="D560" s="425" t="s">
        <v>1707</v>
      </c>
      <c r="E560" s="425">
        <v>3</v>
      </c>
      <c r="F560" s="309">
        <v>41157</v>
      </c>
      <c r="G560" s="78" t="s">
        <v>3106</v>
      </c>
      <c r="H560" s="307" t="s">
        <v>1236</v>
      </c>
      <c r="I560" s="414">
        <v>42300</v>
      </c>
      <c r="J560" s="77" t="s">
        <v>303</v>
      </c>
      <c r="K560" s="430" t="s">
        <v>971</v>
      </c>
      <c r="L560" s="414">
        <v>43443</v>
      </c>
      <c r="M560" s="77" t="s">
        <v>304</v>
      </c>
      <c r="N560" s="311" t="s">
        <v>505</v>
      </c>
      <c r="O560" s="414">
        <v>44586</v>
      </c>
      <c r="P560" s="77" t="s">
        <v>306</v>
      </c>
      <c r="Q560" s="430" t="s">
        <v>1510</v>
      </c>
      <c r="R560" s="414">
        <v>45729</v>
      </c>
      <c r="S560" s="77" t="s">
        <v>3267</v>
      </c>
      <c r="T560" s="311" t="s">
        <v>1369</v>
      </c>
      <c r="U560" s="414">
        <v>46873</v>
      </c>
      <c r="V560" s="77" t="s">
        <v>1146</v>
      </c>
      <c r="W560" s="430" t="s">
        <v>1147</v>
      </c>
      <c r="X560" s="414">
        <v>48016</v>
      </c>
      <c r="Y560" s="77" t="s">
        <v>1415</v>
      </c>
      <c r="Z560" s="311" t="s">
        <v>1416</v>
      </c>
      <c r="AA560" s="414">
        <v>49159</v>
      </c>
      <c r="AB560" s="77" t="s">
        <v>1029</v>
      </c>
      <c r="AC560" s="430" t="s">
        <v>1030</v>
      </c>
      <c r="AD560" s="414">
        <v>50302</v>
      </c>
      <c r="AE560" s="77" t="s">
        <v>2673</v>
      </c>
      <c r="AF560" s="430" t="s">
        <v>363</v>
      </c>
      <c r="AG560" s="414">
        <v>51445</v>
      </c>
      <c r="AH560" s="77" t="s">
        <v>1378</v>
      </c>
      <c r="AI560" s="430" t="s">
        <v>1246</v>
      </c>
    </row>
    <row r="561" spans="1:35" x14ac:dyDescent="0.25">
      <c r="A561" s="76">
        <f>IF('Basic Calculator'!$AE$17&lt;&gt;"",IF(VLOOKUP('Basic Calculator'!$AE$17,'Basic Calculator'!$AG$18:$AI$75,3,FALSE)=D561,1,0),0)</f>
        <v>0</v>
      </c>
      <c r="B561" s="405">
        <f>IF('Basic Calculator'!$AE$18&lt;&gt;"",IF('Basic Calculator'!$AE$18=E561,1,0),0)</f>
        <v>0</v>
      </c>
      <c r="C561" s="81">
        <f t="shared" si="8"/>
        <v>0</v>
      </c>
      <c r="D561" s="425" t="s">
        <v>1707</v>
      </c>
      <c r="E561" s="425">
        <v>4</v>
      </c>
      <c r="F561" s="309">
        <v>46199</v>
      </c>
      <c r="G561" s="78" t="s">
        <v>1468</v>
      </c>
      <c r="H561" s="307" t="s">
        <v>3027</v>
      </c>
      <c r="I561" s="414">
        <v>47482</v>
      </c>
      <c r="J561" s="77" t="s">
        <v>4223</v>
      </c>
      <c r="K561" s="430" t="s">
        <v>1120</v>
      </c>
      <c r="L561" s="414">
        <v>48765</v>
      </c>
      <c r="M561" s="77" t="s">
        <v>3192</v>
      </c>
      <c r="N561" s="311" t="s">
        <v>480</v>
      </c>
      <c r="O561" s="414">
        <v>50048</v>
      </c>
      <c r="P561" s="77" t="s">
        <v>2451</v>
      </c>
      <c r="Q561" s="430" t="s">
        <v>2452</v>
      </c>
      <c r="R561" s="414">
        <v>51330</v>
      </c>
      <c r="S561" s="77" t="s">
        <v>1762</v>
      </c>
      <c r="T561" s="311" t="s">
        <v>1763</v>
      </c>
      <c r="U561" s="414">
        <v>52613</v>
      </c>
      <c r="V561" s="77" t="s">
        <v>1219</v>
      </c>
      <c r="W561" s="430" t="s">
        <v>1220</v>
      </c>
      <c r="X561" s="414">
        <v>53896</v>
      </c>
      <c r="Y561" s="77" t="s">
        <v>244</v>
      </c>
      <c r="Z561" s="311" t="s">
        <v>245</v>
      </c>
      <c r="AA561" s="414">
        <v>55179</v>
      </c>
      <c r="AB561" s="77" t="s">
        <v>1764</v>
      </c>
      <c r="AC561" s="430" t="s">
        <v>1765</v>
      </c>
      <c r="AD561" s="414">
        <v>56462</v>
      </c>
      <c r="AE561" s="77" t="s">
        <v>830</v>
      </c>
      <c r="AF561" s="430" t="s">
        <v>1974</v>
      </c>
      <c r="AG561" s="414">
        <v>57745</v>
      </c>
      <c r="AH561" s="77" t="s">
        <v>1651</v>
      </c>
      <c r="AI561" s="430" t="s">
        <v>603</v>
      </c>
    </row>
    <row r="562" spans="1:35" x14ac:dyDescent="0.25">
      <c r="A562" s="76">
        <f>IF('Basic Calculator'!$AE$17&lt;&gt;"",IF(VLOOKUP('Basic Calculator'!$AE$17,'Basic Calculator'!$AG$18:$AI$75,3,FALSE)=D562,1,0),0)</f>
        <v>0</v>
      </c>
      <c r="B562" s="405">
        <f>IF('Basic Calculator'!$AE$18&lt;&gt;"",IF('Basic Calculator'!$AE$18=E562,1,0),0)</f>
        <v>0</v>
      </c>
      <c r="C562" s="81">
        <f t="shared" si="8"/>
        <v>0</v>
      </c>
      <c r="D562" s="425" t="s">
        <v>1707</v>
      </c>
      <c r="E562" s="425">
        <v>5</v>
      </c>
      <c r="F562" s="309">
        <v>53125</v>
      </c>
      <c r="G562" s="78" t="s">
        <v>1401</v>
      </c>
      <c r="H562" s="307" t="s">
        <v>1784</v>
      </c>
      <c r="I562" s="414">
        <v>54560</v>
      </c>
      <c r="J562" s="77" t="s">
        <v>1980</v>
      </c>
      <c r="K562" s="430" t="s">
        <v>1981</v>
      </c>
      <c r="L562" s="414">
        <v>55996</v>
      </c>
      <c r="M562" s="77" t="s">
        <v>3026</v>
      </c>
      <c r="N562" s="311" t="s">
        <v>1035</v>
      </c>
      <c r="O562" s="414">
        <v>57431</v>
      </c>
      <c r="P562" s="77" t="s">
        <v>1158</v>
      </c>
      <c r="Q562" s="430" t="s">
        <v>1486</v>
      </c>
      <c r="R562" s="414">
        <v>58867</v>
      </c>
      <c r="S562" s="77" t="s">
        <v>777</v>
      </c>
      <c r="T562" s="311" t="s">
        <v>1728</v>
      </c>
      <c r="U562" s="414">
        <v>60302</v>
      </c>
      <c r="V562" s="77" t="s">
        <v>1578</v>
      </c>
      <c r="W562" s="430" t="s">
        <v>2402</v>
      </c>
      <c r="X562" s="414">
        <v>61738</v>
      </c>
      <c r="Y562" s="77" t="s">
        <v>1236</v>
      </c>
      <c r="Z562" s="311" t="s">
        <v>2690</v>
      </c>
      <c r="AA562" s="414">
        <v>63173</v>
      </c>
      <c r="AB562" s="77" t="s">
        <v>1265</v>
      </c>
      <c r="AC562" s="430" t="s">
        <v>2393</v>
      </c>
      <c r="AD562" s="414">
        <v>64609</v>
      </c>
      <c r="AE562" s="77" t="s">
        <v>1268</v>
      </c>
      <c r="AF562" s="430" t="s">
        <v>3137</v>
      </c>
      <c r="AG562" s="414">
        <v>66044</v>
      </c>
      <c r="AH562" s="77" t="s">
        <v>2943</v>
      </c>
      <c r="AI562" s="430" t="s">
        <v>2865</v>
      </c>
    </row>
    <row r="563" spans="1:35" x14ac:dyDescent="0.25">
      <c r="A563" s="76">
        <f>IF('Basic Calculator'!$AE$17&lt;&gt;"",IF(VLOOKUP('Basic Calculator'!$AE$17,'Basic Calculator'!$AG$18:$AI$75,3,FALSE)=D563,1,0),0)</f>
        <v>0</v>
      </c>
      <c r="B563" s="405">
        <f>IF('Basic Calculator'!$AE$18&lt;&gt;"",IF('Basic Calculator'!$AE$18=E563,1,0),0)</f>
        <v>0</v>
      </c>
      <c r="C563" s="81">
        <f t="shared" si="8"/>
        <v>0</v>
      </c>
      <c r="D563" s="425" t="s">
        <v>1707</v>
      </c>
      <c r="E563" s="425">
        <v>6</v>
      </c>
      <c r="F563" s="309">
        <v>56022</v>
      </c>
      <c r="G563" s="78" t="s">
        <v>1637</v>
      </c>
      <c r="H563" s="307" t="s">
        <v>1848</v>
      </c>
      <c r="I563" s="414">
        <v>57623</v>
      </c>
      <c r="J563" s="77" t="s">
        <v>1677</v>
      </c>
      <c r="K563" s="430" t="s">
        <v>1855</v>
      </c>
      <c r="L563" s="414">
        <v>59224</v>
      </c>
      <c r="M563" s="77" t="s">
        <v>430</v>
      </c>
      <c r="N563" s="311" t="s">
        <v>2055</v>
      </c>
      <c r="O563" s="414">
        <v>60825</v>
      </c>
      <c r="P563" s="77" t="s">
        <v>1298</v>
      </c>
      <c r="Q563" s="430" t="s">
        <v>2610</v>
      </c>
      <c r="R563" s="414">
        <v>62426</v>
      </c>
      <c r="S563" s="77" t="s">
        <v>1377</v>
      </c>
      <c r="T563" s="311" t="s">
        <v>1054</v>
      </c>
      <c r="U563" s="414">
        <v>64026</v>
      </c>
      <c r="V563" s="77" t="s">
        <v>599</v>
      </c>
      <c r="W563" s="430" t="s">
        <v>3326</v>
      </c>
      <c r="X563" s="414">
        <v>65627</v>
      </c>
      <c r="Y563" s="77" t="s">
        <v>973</v>
      </c>
      <c r="Z563" s="311" t="s">
        <v>2733</v>
      </c>
      <c r="AA563" s="414">
        <v>67228</v>
      </c>
      <c r="AB563" s="77" t="s">
        <v>222</v>
      </c>
      <c r="AC563" s="430" t="s">
        <v>3613</v>
      </c>
      <c r="AD563" s="414">
        <v>68829</v>
      </c>
      <c r="AE563" s="77" t="s">
        <v>4226</v>
      </c>
      <c r="AF563" s="430" t="s">
        <v>2656</v>
      </c>
      <c r="AG563" s="414">
        <v>70430</v>
      </c>
      <c r="AH563" s="77" t="s">
        <v>2427</v>
      </c>
      <c r="AI563" s="430" t="s">
        <v>3824</v>
      </c>
    </row>
    <row r="564" spans="1:35" x14ac:dyDescent="0.25">
      <c r="A564" s="76">
        <f>IF('Basic Calculator'!$AE$17&lt;&gt;"",IF(VLOOKUP('Basic Calculator'!$AE$17,'Basic Calculator'!$AG$18:$AI$75,3,FALSE)=D564,1,0),0)</f>
        <v>0</v>
      </c>
      <c r="B564" s="405">
        <f>IF('Basic Calculator'!$AE$18&lt;&gt;"",IF('Basic Calculator'!$AE$18=E564,1,0),0)</f>
        <v>0</v>
      </c>
      <c r="C564" s="81">
        <f t="shared" si="8"/>
        <v>0</v>
      </c>
      <c r="D564" s="425" t="s">
        <v>1707</v>
      </c>
      <c r="E564" s="425">
        <v>7</v>
      </c>
      <c r="F564" s="309">
        <v>60475</v>
      </c>
      <c r="G564" s="78" t="s">
        <v>635</v>
      </c>
      <c r="H564" s="307" t="s">
        <v>1943</v>
      </c>
      <c r="I564" s="414">
        <v>62254</v>
      </c>
      <c r="J564" s="77" t="s">
        <v>3995</v>
      </c>
      <c r="K564" s="430" t="s">
        <v>3003</v>
      </c>
      <c r="L564" s="414">
        <v>64033</v>
      </c>
      <c r="M564" s="77" t="s">
        <v>599</v>
      </c>
      <c r="N564" s="311" t="s">
        <v>3326</v>
      </c>
      <c r="O564" s="414">
        <v>65812</v>
      </c>
      <c r="P564" s="77" t="s">
        <v>1693</v>
      </c>
      <c r="Q564" s="430" t="s">
        <v>2665</v>
      </c>
      <c r="R564" s="414">
        <v>67590</v>
      </c>
      <c r="S564" s="77" t="s">
        <v>545</v>
      </c>
      <c r="T564" s="311" t="s">
        <v>1186</v>
      </c>
      <c r="U564" s="414">
        <v>69369</v>
      </c>
      <c r="V564" s="77" t="s">
        <v>1738</v>
      </c>
      <c r="W564" s="430" t="s">
        <v>3371</v>
      </c>
      <c r="X564" s="414">
        <v>71148</v>
      </c>
      <c r="Y564" s="77" t="s">
        <v>4418</v>
      </c>
      <c r="Z564" s="311" t="s">
        <v>4419</v>
      </c>
      <c r="AA564" s="414">
        <v>72927</v>
      </c>
      <c r="AB564" s="77" t="s">
        <v>1114</v>
      </c>
      <c r="AC564" s="430" t="s">
        <v>4921</v>
      </c>
      <c r="AD564" s="414">
        <v>74706</v>
      </c>
      <c r="AE564" s="77" t="s">
        <v>2095</v>
      </c>
      <c r="AF564" s="430" t="s">
        <v>5075</v>
      </c>
      <c r="AG564" s="414">
        <v>76485</v>
      </c>
      <c r="AH564" s="77" t="s">
        <v>1303</v>
      </c>
      <c r="AI564" s="430" t="s">
        <v>5075</v>
      </c>
    </row>
    <row r="565" spans="1:35" x14ac:dyDescent="0.25">
      <c r="A565" s="76">
        <f>IF('Basic Calculator'!$AE$17&lt;&gt;"",IF(VLOOKUP('Basic Calculator'!$AE$17,'Basic Calculator'!$AG$18:$AI$75,3,FALSE)=D565,1,0),0)</f>
        <v>0</v>
      </c>
      <c r="B565" s="405">
        <f>IF('Basic Calculator'!$AE$18&lt;&gt;"",IF('Basic Calculator'!$AE$18=E565,1,0),0)</f>
        <v>0</v>
      </c>
      <c r="C565" s="81">
        <f t="shared" si="8"/>
        <v>0</v>
      </c>
      <c r="D565" s="425" t="s">
        <v>1707</v>
      </c>
      <c r="E565" s="425">
        <v>8</v>
      </c>
      <c r="F565" s="309">
        <v>63032</v>
      </c>
      <c r="G565" s="78" t="s">
        <v>439</v>
      </c>
      <c r="H565" s="307" t="s">
        <v>2484</v>
      </c>
      <c r="I565" s="414">
        <v>65002</v>
      </c>
      <c r="J565" s="77" t="s">
        <v>1982</v>
      </c>
      <c r="K565" s="430" t="s">
        <v>3336</v>
      </c>
      <c r="L565" s="414">
        <v>66971</v>
      </c>
      <c r="M565" s="77" t="s">
        <v>792</v>
      </c>
      <c r="N565" s="311" t="s">
        <v>5076</v>
      </c>
      <c r="O565" s="414">
        <v>68941</v>
      </c>
      <c r="P565" s="77" t="s">
        <v>1112</v>
      </c>
      <c r="Q565" s="430" t="s">
        <v>3959</v>
      </c>
      <c r="R565" s="414">
        <v>70910</v>
      </c>
      <c r="S565" s="77" t="s">
        <v>802</v>
      </c>
      <c r="T565" s="311" t="s">
        <v>4010</v>
      </c>
      <c r="U565" s="414">
        <v>72880</v>
      </c>
      <c r="V565" s="77" t="s">
        <v>1043</v>
      </c>
      <c r="W565" s="430" t="s">
        <v>3992</v>
      </c>
      <c r="X565" s="414">
        <v>74849</v>
      </c>
      <c r="Y565" s="77" t="s">
        <v>1811</v>
      </c>
      <c r="Z565" s="311" t="s">
        <v>5075</v>
      </c>
      <c r="AA565" s="414">
        <v>76819</v>
      </c>
      <c r="AB565" s="77" t="s">
        <v>1878</v>
      </c>
      <c r="AC565" s="430" t="s">
        <v>5075</v>
      </c>
      <c r="AD565" s="414">
        <v>78788</v>
      </c>
      <c r="AE565" s="77" t="s">
        <v>2096</v>
      </c>
      <c r="AF565" s="430" t="s">
        <v>5075</v>
      </c>
      <c r="AG565" s="414">
        <v>80758</v>
      </c>
      <c r="AH565" s="77" t="s">
        <v>1952</v>
      </c>
      <c r="AI565" s="430" t="s">
        <v>5075</v>
      </c>
    </row>
    <row r="566" spans="1:35" x14ac:dyDescent="0.25">
      <c r="A566" s="76">
        <f>IF('Basic Calculator'!$AE$17&lt;&gt;"",IF(VLOOKUP('Basic Calculator'!$AE$17,'Basic Calculator'!$AG$18:$AI$75,3,FALSE)=D566,1,0),0)</f>
        <v>0</v>
      </c>
      <c r="B566" s="405">
        <f>IF('Basic Calculator'!$AE$18&lt;&gt;"",IF('Basic Calculator'!$AE$18=E566,1,0),0)</f>
        <v>0</v>
      </c>
      <c r="C566" s="81">
        <f t="shared" si="8"/>
        <v>0</v>
      </c>
      <c r="D566" s="425" t="s">
        <v>1707</v>
      </c>
      <c r="E566" s="425">
        <v>9</v>
      </c>
      <c r="F566" s="309">
        <v>67444</v>
      </c>
      <c r="G566" s="78" t="s">
        <v>2168</v>
      </c>
      <c r="H566" s="307" t="s">
        <v>2621</v>
      </c>
      <c r="I566" s="414">
        <v>69620</v>
      </c>
      <c r="J566" s="77" t="s">
        <v>755</v>
      </c>
      <c r="K566" s="430" t="s">
        <v>2887</v>
      </c>
      <c r="L566" s="414">
        <v>71795</v>
      </c>
      <c r="M566" s="77" t="s">
        <v>974</v>
      </c>
      <c r="N566" s="311" t="s">
        <v>2969</v>
      </c>
      <c r="O566" s="414">
        <v>73971</v>
      </c>
      <c r="P566" s="77" t="s">
        <v>2040</v>
      </c>
      <c r="Q566" s="430" t="s">
        <v>3491</v>
      </c>
      <c r="R566" s="414">
        <v>76146</v>
      </c>
      <c r="S566" s="77" t="s">
        <v>2934</v>
      </c>
      <c r="T566" s="311" t="s">
        <v>5075</v>
      </c>
      <c r="U566" s="414">
        <v>78322</v>
      </c>
      <c r="V566" s="77" t="s">
        <v>1700</v>
      </c>
      <c r="W566" s="430" t="s">
        <v>5075</v>
      </c>
      <c r="X566" s="414">
        <v>80497</v>
      </c>
      <c r="Y566" s="77" t="s">
        <v>509</v>
      </c>
      <c r="Z566" s="311" t="s">
        <v>5075</v>
      </c>
      <c r="AA566" s="414">
        <v>82673</v>
      </c>
      <c r="AB566" s="77" t="s">
        <v>2729</v>
      </c>
      <c r="AC566" s="430" t="s">
        <v>5075</v>
      </c>
      <c r="AD566" s="414">
        <v>84848</v>
      </c>
      <c r="AE566" s="77" t="s">
        <v>5077</v>
      </c>
      <c r="AF566" s="430" t="s">
        <v>5075</v>
      </c>
      <c r="AG566" s="414">
        <v>87024</v>
      </c>
      <c r="AH566" s="77" t="s">
        <v>1748</v>
      </c>
      <c r="AI566" s="430" t="s">
        <v>5075</v>
      </c>
    </row>
    <row r="567" spans="1:35" x14ac:dyDescent="0.25">
      <c r="A567" s="76">
        <f>IF('Basic Calculator'!$AE$17&lt;&gt;"",IF(VLOOKUP('Basic Calculator'!$AE$17,'Basic Calculator'!$AG$18:$AI$75,3,FALSE)=D567,1,0),0)</f>
        <v>0</v>
      </c>
      <c r="B567" s="405">
        <f>IF('Basic Calculator'!$AE$18&lt;&gt;"",IF('Basic Calculator'!$AE$18=E567,1,0),0)</f>
        <v>0</v>
      </c>
      <c r="C567" s="81">
        <f t="shared" si="8"/>
        <v>0</v>
      </c>
      <c r="D567" s="425" t="s">
        <v>1707</v>
      </c>
      <c r="E567" s="425">
        <v>10</v>
      </c>
      <c r="F567" s="309">
        <v>74271</v>
      </c>
      <c r="G567" s="78" t="s">
        <v>3249</v>
      </c>
      <c r="H567" s="307" t="s">
        <v>5075</v>
      </c>
      <c r="I567" s="414">
        <v>76666</v>
      </c>
      <c r="J567" s="77" t="s">
        <v>250</v>
      </c>
      <c r="K567" s="430" t="s">
        <v>5075</v>
      </c>
      <c r="L567" s="414">
        <v>79062</v>
      </c>
      <c r="M567" s="77" t="s">
        <v>859</v>
      </c>
      <c r="N567" s="311" t="s">
        <v>5075</v>
      </c>
      <c r="O567" s="414">
        <v>81457</v>
      </c>
      <c r="P567" s="77" t="s">
        <v>2856</v>
      </c>
      <c r="Q567" s="430" t="s">
        <v>5075</v>
      </c>
      <c r="R567" s="414">
        <v>83853</v>
      </c>
      <c r="S567" s="77" t="s">
        <v>3011</v>
      </c>
      <c r="T567" s="311" t="s">
        <v>5075</v>
      </c>
      <c r="U567" s="414">
        <v>86248</v>
      </c>
      <c r="V567" s="77" t="s">
        <v>1552</v>
      </c>
      <c r="W567" s="430" t="s">
        <v>5075</v>
      </c>
      <c r="X567" s="414">
        <v>88644</v>
      </c>
      <c r="Y567" s="77" t="s">
        <v>2275</v>
      </c>
      <c r="Z567" s="311" t="s">
        <v>5075</v>
      </c>
      <c r="AA567" s="414">
        <v>91039</v>
      </c>
      <c r="AB567" s="77" t="s">
        <v>2818</v>
      </c>
      <c r="AC567" s="430" t="s">
        <v>5075</v>
      </c>
      <c r="AD567" s="414">
        <v>93435</v>
      </c>
      <c r="AE567" s="77" t="s">
        <v>2348</v>
      </c>
      <c r="AF567" s="430" t="s">
        <v>5075</v>
      </c>
      <c r="AG567" s="414">
        <v>95830</v>
      </c>
      <c r="AH567" s="77" t="s">
        <v>2588</v>
      </c>
      <c r="AI567" s="430" t="s">
        <v>5075</v>
      </c>
    </row>
    <row r="568" spans="1:35" x14ac:dyDescent="0.25">
      <c r="A568" s="76">
        <f>IF('Basic Calculator'!$AE$17&lt;&gt;"",IF(VLOOKUP('Basic Calculator'!$AE$17,'Basic Calculator'!$AG$18:$AI$75,3,FALSE)=D568,1,0),0)</f>
        <v>0</v>
      </c>
      <c r="B568" s="405">
        <f>IF('Basic Calculator'!$AE$18&lt;&gt;"",IF('Basic Calculator'!$AE$18=E568,1,0),0)</f>
        <v>0</v>
      </c>
      <c r="C568" s="81">
        <f t="shared" si="8"/>
        <v>0</v>
      </c>
      <c r="D568" s="425" t="s">
        <v>1707</v>
      </c>
      <c r="E568" s="425">
        <v>11</v>
      </c>
      <c r="F568" s="309">
        <v>78969</v>
      </c>
      <c r="G568" s="78" t="s">
        <v>2812</v>
      </c>
      <c r="H568" s="307" t="s">
        <v>5075</v>
      </c>
      <c r="I568" s="414">
        <v>81601</v>
      </c>
      <c r="J568" s="77" t="s">
        <v>2419</v>
      </c>
      <c r="K568" s="430" t="s">
        <v>5075</v>
      </c>
      <c r="L568" s="414">
        <v>84233</v>
      </c>
      <c r="M568" s="77" t="s">
        <v>5078</v>
      </c>
      <c r="N568" s="311" t="s">
        <v>5075</v>
      </c>
      <c r="O568" s="414">
        <v>86865</v>
      </c>
      <c r="P568" s="77" t="s">
        <v>4707</v>
      </c>
      <c r="Q568" s="430" t="s">
        <v>5075</v>
      </c>
      <c r="R568" s="414">
        <v>89497</v>
      </c>
      <c r="S568" s="77" t="s">
        <v>3406</v>
      </c>
      <c r="T568" s="311" t="s">
        <v>5075</v>
      </c>
      <c r="U568" s="414">
        <v>92129</v>
      </c>
      <c r="V568" s="77" t="s">
        <v>3459</v>
      </c>
      <c r="W568" s="430" t="s">
        <v>5075</v>
      </c>
      <c r="X568" s="414">
        <v>94761</v>
      </c>
      <c r="Y568" s="77" t="s">
        <v>2393</v>
      </c>
      <c r="Z568" s="311" t="s">
        <v>5075</v>
      </c>
      <c r="AA568" s="414">
        <v>97393</v>
      </c>
      <c r="AB568" s="77" t="s">
        <v>2806</v>
      </c>
      <c r="AC568" s="430" t="s">
        <v>5075</v>
      </c>
      <c r="AD568" s="414">
        <v>100025</v>
      </c>
      <c r="AE568" s="77" t="s">
        <v>3438</v>
      </c>
      <c r="AF568" s="430" t="s">
        <v>5075</v>
      </c>
      <c r="AG568" s="414">
        <v>102657</v>
      </c>
      <c r="AH568" s="77" t="s">
        <v>3439</v>
      </c>
      <c r="AI568" s="430" t="s">
        <v>5075</v>
      </c>
    </row>
    <row r="569" spans="1:35" x14ac:dyDescent="0.25">
      <c r="A569" s="76">
        <f>IF('Basic Calculator'!$AE$17&lt;&gt;"",IF(VLOOKUP('Basic Calculator'!$AE$17,'Basic Calculator'!$AG$18:$AI$75,3,FALSE)=D569,1,0),0)</f>
        <v>0</v>
      </c>
      <c r="B569" s="405">
        <f>IF('Basic Calculator'!$AE$18&lt;&gt;"",IF('Basic Calculator'!$AE$18=E569,1,0),0)</f>
        <v>0</v>
      </c>
      <c r="C569" s="81">
        <f t="shared" si="8"/>
        <v>0</v>
      </c>
      <c r="D569" s="425" t="s">
        <v>1707</v>
      </c>
      <c r="E569" s="425">
        <v>12</v>
      </c>
      <c r="F569" s="309">
        <v>94652</v>
      </c>
      <c r="G569" s="78" t="s">
        <v>3047</v>
      </c>
      <c r="H569" s="307" t="s">
        <v>5075</v>
      </c>
      <c r="I569" s="414">
        <v>97806</v>
      </c>
      <c r="J569" s="77" t="s">
        <v>2446</v>
      </c>
      <c r="K569" s="430" t="s">
        <v>5075</v>
      </c>
      <c r="L569" s="414">
        <v>100961</v>
      </c>
      <c r="M569" s="77" t="s">
        <v>2961</v>
      </c>
      <c r="N569" s="311" t="s">
        <v>5075</v>
      </c>
      <c r="O569" s="414">
        <v>104116</v>
      </c>
      <c r="P569" s="77" t="s">
        <v>5079</v>
      </c>
      <c r="Q569" s="430" t="s">
        <v>5075</v>
      </c>
      <c r="R569" s="414">
        <v>107270</v>
      </c>
      <c r="S569" s="77" t="s">
        <v>3407</v>
      </c>
      <c r="T569" s="311" t="s">
        <v>5075</v>
      </c>
      <c r="U569" s="414">
        <v>110425</v>
      </c>
      <c r="V569" s="77" t="s">
        <v>3687</v>
      </c>
      <c r="W569" s="430" t="s">
        <v>5075</v>
      </c>
      <c r="X569" s="414">
        <v>113579</v>
      </c>
      <c r="Y569" s="77" t="s">
        <v>5080</v>
      </c>
      <c r="Z569" s="311" t="s">
        <v>5080</v>
      </c>
      <c r="AA569" s="414">
        <v>116734</v>
      </c>
      <c r="AB569" s="77" t="s">
        <v>5081</v>
      </c>
      <c r="AC569" s="430" t="s">
        <v>5081</v>
      </c>
      <c r="AD569" s="414">
        <v>119888</v>
      </c>
      <c r="AE569" s="77" t="s">
        <v>3773</v>
      </c>
      <c r="AF569" s="430" t="s">
        <v>3773</v>
      </c>
      <c r="AG569" s="414">
        <v>123043</v>
      </c>
      <c r="AH569" s="77" t="s">
        <v>4035</v>
      </c>
      <c r="AI569" s="430" t="s">
        <v>4035</v>
      </c>
    </row>
    <row r="570" spans="1:35" x14ac:dyDescent="0.25">
      <c r="A570" s="76">
        <f>IF('Basic Calculator'!$AE$17&lt;&gt;"",IF(VLOOKUP('Basic Calculator'!$AE$17,'Basic Calculator'!$AG$18:$AI$75,3,FALSE)=D570,1,0),0)</f>
        <v>0</v>
      </c>
      <c r="B570" s="405">
        <f>IF('Basic Calculator'!$AE$18&lt;&gt;"",IF('Basic Calculator'!$AE$18=E570,1,0),0)</f>
        <v>0</v>
      </c>
      <c r="C570" s="81">
        <f t="shared" si="8"/>
        <v>0</v>
      </c>
      <c r="D570" s="425" t="s">
        <v>1707</v>
      </c>
      <c r="E570" s="425">
        <v>13</v>
      </c>
      <c r="F570" s="309">
        <v>112553</v>
      </c>
      <c r="G570" s="78" t="s">
        <v>2944</v>
      </c>
      <c r="H570" s="307" t="s">
        <v>2944</v>
      </c>
      <c r="I570" s="414">
        <v>116305</v>
      </c>
      <c r="J570" s="77" t="s">
        <v>2437</v>
      </c>
      <c r="K570" s="430" t="s">
        <v>2437</v>
      </c>
      <c r="L570" s="414">
        <v>120058</v>
      </c>
      <c r="M570" s="77" t="s">
        <v>5082</v>
      </c>
      <c r="N570" s="311" t="s">
        <v>5082</v>
      </c>
      <c r="O570" s="414">
        <v>123810</v>
      </c>
      <c r="P570" s="77" t="s">
        <v>5083</v>
      </c>
      <c r="Q570" s="430" t="s">
        <v>5083</v>
      </c>
      <c r="R570" s="414">
        <v>127562</v>
      </c>
      <c r="S570" s="77" t="s">
        <v>3642</v>
      </c>
      <c r="T570" s="311" t="s">
        <v>3642</v>
      </c>
      <c r="U570" s="414">
        <v>131314</v>
      </c>
      <c r="V570" s="77" t="s">
        <v>4755</v>
      </c>
      <c r="W570" s="430" t="s">
        <v>4755</v>
      </c>
      <c r="X570" s="414">
        <v>135066</v>
      </c>
      <c r="Y570" s="77" t="s">
        <v>5084</v>
      </c>
      <c r="Z570" s="311" t="s">
        <v>5084</v>
      </c>
      <c r="AA570" s="414">
        <v>138819</v>
      </c>
      <c r="AB570" s="77" t="s">
        <v>3644</v>
      </c>
      <c r="AC570" s="430" t="s">
        <v>3644</v>
      </c>
      <c r="AD570" s="414">
        <v>142571</v>
      </c>
      <c r="AE570" s="77" t="s">
        <v>4126</v>
      </c>
      <c r="AF570" s="430" t="s">
        <v>4126</v>
      </c>
      <c r="AG570" s="414">
        <v>146323</v>
      </c>
      <c r="AH570" s="77" t="s">
        <v>5085</v>
      </c>
      <c r="AI570" s="430" t="s">
        <v>5085</v>
      </c>
    </row>
    <row r="571" spans="1:35" x14ac:dyDescent="0.25">
      <c r="A571" s="76">
        <f>IF('Basic Calculator'!$AE$17&lt;&gt;"",IF(VLOOKUP('Basic Calculator'!$AE$17,'Basic Calculator'!$AG$18:$AI$75,3,FALSE)=D571,1,0),0)</f>
        <v>0</v>
      </c>
      <c r="B571" s="405">
        <f>IF('Basic Calculator'!$AE$18&lt;&gt;"",IF('Basic Calculator'!$AE$18=E571,1,0),0)</f>
        <v>0</v>
      </c>
      <c r="C571" s="81">
        <f t="shared" si="8"/>
        <v>0</v>
      </c>
      <c r="D571" s="425" t="s">
        <v>1707</v>
      </c>
      <c r="E571" s="425">
        <v>14</v>
      </c>
      <c r="F571" s="309">
        <v>133004</v>
      </c>
      <c r="G571" s="78" t="s">
        <v>5086</v>
      </c>
      <c r="H571" s="307" t="s">
        <v>5086</v>
      </c>
      <c r="I571" s="414">
        <v>137438</v>
      </c>
      <c r="J571" s="77" t="s">
        <v>3986</v>
      </c>
      <c r="K571" s="430" t="s">
        <v>3986</v>
      </c>
      <c r="L571" s="414">
        <v>141871</v>
      </c>
      <c r="M571" s="77" t="s">
        <v>2962</v>
      </c>
      <c r="N571" s="311" t="s">
        <v>2962</v>
      </c>
      <c r="O571" s="414">
        <v>146305</v>
      </c>
      <c r="P571" s="77" t="s">
        <v>5087</v>
      </c>
      <c r="Q571" s="430" t="s">
        <v>5087</v>
      </c>
      <c r="R571" s="414">
        <v>150739</v>
      </c>
      <c r="S571" s="77" t="s">
        <v>3906</v>
      </c>
      <c r="T571" s="311" t="s">
        <v>3906</v>
      </c>
      <c r="U571" s="414">
        <v>155173</v>
      </c>
      <c r="V571" s="77" t="s">
        <v>3998</v>
      </c>
      <c r="W571" s="430" t="s">
        <v>3998</v>
      </c>
      <c r="X571" s="414">
        <v>159606</v>
      </c>
      <c r="Y571" s="77" t="s">
        <v>5088</v>
      </c>
      <c r="Z571" s="311" t="s">
        <v>5088</v>
      </c>
      <c r="AA571" s="414">
        <v>164040</v>
      </c>
      <c r="AB571" s="77" t="s">
        <v>5089</v>
      </c>
      <c r="AC571" s="430" t="s">
        <v>5089</v>
      </c>
      <c r="AD571" s="414">
        <v>168474</v>
      </c>
      <c r="AE571" s="77" t="s">
        <v>5090</v>
      </c>
      <c r="AF571" s="430" t="s">
        <v>5090</v>
      </c>
      <c r="AG571" s="414">
        <v>172907</v>
      </c>
      <c r="AH571" s="77" t="s">
        <v>5091</v>
      </c>
      <c r="AI571" s="430" t="s">
        <v>5091</v>
      </c>
    </row>
    <row r="572" spans="1:35" ht="15.75" thickBot="1" x14ac:dyDescent="0.3">
      <c r="A572" s="419">
        <f>IF('Basic Calculator'!$AE$17&lt;&gt;"",IF(VLOOKUP('Basic Calculator'!$AE$17,'Basic Calculator'!$AG$18:$AI$75,3,FALSE)=D572,1,0),0)</f>
        <v>0</v>
      </c>
      <c r="B572" s="420">
        <f>IF('Basic Calculator'!$AE$18&lt;&gt;"",IF('Basic Calculator'!$AE$18=E572,1,0),0)</f>
        <v>0</v>
      </c>
      <c r="C572" s="422">
        <f t="shared" si="8"/>
        <v>0</v>
      </c>
      <c r="D572" s="426" t="s">
        <v>1707</v>
      </c>
      <c r="E572" s="426">
        <v>15</v>
      </c>
      <c r="F572" s="423">
        <v>156447</v>
      </c>
      <c r="G572" s="416" t="s">
        <v>4095</v>
      </c>
      <c r="H572" s="428" t="s">
        <v>4095</v>
      </c>
      <c r="I572" s="415">
        <v>161661</v>
      </c>
      <c r="J572" s="431" t="s">
        <v>3994</v>
      </c>
      <c r="K572" s="432" t="s">
        <v>3994</v>
      </c>
      <c r="L572" s="415">
        <v>166875</v>
      </c>
      <c r="M572" s="431" t="s">
        <v>5092</v>
      </c>
      <c r="N572" s="433" t="s">
        <v>5092</v>
      </c>
      <c r="O572" s="415">
        <v>172090</v>
      </c>
      <c r="P572" s="431" t="s">
        <v>4683</v>
      </c>
      <c r="Q572" s="432" t="s">
        <v>4683</v>
      </c>
      <c r="R572" s="415">
        <v>177304</v>
      </c>
      <c r="S572" s="431" t="s">
        <v>5093</v>
      </c>
      <c r="T572" s="433" t="s">
        <v>5093</v>
      </c>
      <c r="U572" s="415">
        <v>182519</v>
      </c>
      <c r="V572" s="431" t="s">
        <v>5094</v>
      </c>
      <c r="W572" s="432" t="s">
        <v>5094</v>
      </c>
      <c r="X572" s="415">
        <v>187733</v>
      </c>
      <c r="Y572" s="431" t="s">
        <v>5095</v>
      </c>
      <c r="Z572" s="433" t="s">
        <v>5095</v>
      </c>
      <c r="AA572" s="415">
        <v>191900</v>
      </c>
      <c r="AB572" s="431" t="s">
        <v>4104</v>
      </c>
      <c r="AC572" s="432" t="s">
        <v>4104</v>
      </c>
      <c r="AD572" s="415">
        <v>191900</v>
      </c>
      <c r="AE572" s="431" t="s">
        <v>4104</v>
      </c>
      <c r="AF572" s="432" t="s">
        <v>4104</v>
      </c>
      <c r="AG572" s="415">
        <v>191900</v>
      </c>
      <c r="AH572" s="431" t="s">
        <v>4104</v>
      </c>
      <c r="AI572" s="432" t="s">
        <v>4104</v>
      </c>
    </row>
    <row r="573" spans="1:35" x14ac:dyDescent="0.25">
      <c r="A573" s="82">
        <f>IF('Basic Calculator'!$AE$17&lt;&gt;"",IF(VLOOKUP('Basic Calculator'!$AE$17,'Basic Calculator'!$AG$18:$AI$75,3,FALSE)=D573,1,0),0)</f>
        <v>0</v>
      </c>
      <c r="B573" s="407">
        <f>IF('Basic Calculator'!$AE$18&lt;&gt;"",IF('Basic Calculator'!$AE$18=E573,1,0),0)</f>
        <v>0</v>
      </c>
      <c r="C573" s="83">
        <f t="shared" si="8"/>
        <v>0</v>
      </c>
      <c r="D573" s="434" t="s">
        <v>1733</v>
      </c>
      <c r="E573" s="434">
        <v>1</v>
      </c>
      <c r="F573" s="308">
        <v>30174</v>
      </c>
      <c r="G573" s="84" t="s">
        <v>2751</v>
      </c>
      <c r="H573" s="400" t="s">
        <v>1214</v>
      </c>
      <c r="I573" s="413">
        <v>31186</v>
      </c>
      <c r="J573" s="85" t="s">
        <v>2316</v>
      </c>
      <c r="K573" s="429" t="s">
        <v>351</v>
      </c>
      <c r="L573" s="413">
        <v>32188</v>
      </c>
      <c r="M573" s="85" t="s">
        <v>2421</v>
      </c>
      <c r="N573" s="310" t="s">
        <v>1619</v>
      </c>
      <c r="O573" s="413">
        <v>33189</v>
      </c>
      <c r="P573" s="85" t="s">
        <v>2358</v>
      </c>
      <c r="Q573" s="429" t="s">
        <v>526</v>
      </c>
      <c r="R573" s="413">
        <v>34189</v>
      </c>
      <c r="S573" s="85" t="s">
        <v>3632</v>
      </c>
      <c r="T573" s="310" t="s">
        <v>680</v>
      </c>
      <c r="U573" s="413">
        <v>34775</v>
      </c>
      <c r="V573" s="85" t="s">
        <v>5096</v>
      </c>
      <c r="W573" s="429" t="s">
        <v>987</v>
      </c>
      <c r="X573" s="413">
        <v>35769</v>
      </c>
      <c r="Y573" s="85" t="s">
        <v>3297</v>
      </c>
      <c r="Z573" s="310" t="s">
        <v>1862</v>
      </c>
      <c r="AA573" s="413">
        <v>36769</v>
      </c>
      <c r="AB573" s="85" t="s">
        <v>4999</v>
      </c>
      <c r="AC573" s="429" t="s">
        <v>529</v>
      </c>
      <c r="AD573" s="413">
        <v>36809</v>
      </c>
      <c r="AE573" s="85" t="s">
        <v>813</v>
      </c>
      <c r="AF573" s="429" t="s">
        <v>686</v>
      </c>
      <c r="AG573" s="413">
        <v>37744</v>
      </c>
      <c r="AH573" s="85" t="s">
        <v>4819</v>
      </c>
      <c r="AI573" s="429" t="s">
        <v>4820</v>
      </c>
    </row>
    <row r="574" spans="1:35" x14ac:dyDescent="0.25">
      <c r="A574" s="76">
        <f>IF('Basic Calculator'!$AE$17&lt;&gt;"",IF(VLOOKUP('Basic Calculator'!$AE$17,'Basic Calculator'!$AG$18:$AI$75,3,FALSE)=D574,1,0),0)</f>
        <v>0</v>
      </c>
      <c r="B574" s="405">
        <f>IF('Basic Calculator'!$AE$18&lt;&gt;"",IF('Basic Calculator'!$AE$18=E574,1,0),0)</f>
        <v>0</v>
      </c>
      <c r="C574" s="81">
        <f t="shared" si="8"/>
        <v>0</v>
      </c>
      <c r="D574" s="425" t="s">
        <v>1733</v>
      </c>
      <c r="E574" s="425">
        <v>2</v>
      </c>
      <c r="F574" s="309">
        <v>33928</v>
      </c>
      <c r="G574" s="78" t="s">
        <v>3679</v>
      </c>
      <c r="H574" s="307" t="s">
        <v>1861</v>
      </c>
      <c r="I574" s="414">
        <v>34735</v>
      </c>
      <c r="J574" s="77" t="s">
        <v>4621</v>
      </c>
      <c r="K574" s="430" t="s">
        <v>193</v>
      </c>
      <c r="L574" s="414">
        <v>35859</v>
      </c>
      <c r="M574" s="77" t="s">
        <v>2157</v>
      </c>
      <c r="N574" s="311" t="s">
        <v>1722</v>
      </c>
      <c r="O574" s="414">
        <v>36809</v>
      </c>
      <c r="P574" s="77" t="s">
        <v>813</v>
      </c>
      <c r="Q574" s="430" t="s">
        <v>686</v>
      </c>
      <c r="R574" s="414">
        <v>37225</v>
      </c>
      <c r="S574" s="77" t="s">
        <v>1056</v>
      </c>
      <c r="T574" s="311" t="s">
        <v>1403</v>
      </c>
      <c r="U574" s="414">
        <v>38320</v>
      </c>
      <c r="V574" s="77" t="s">
        <v>1310</v>
      </c>
      <c r="W574" s="430" t="s">
        <v>3510</v>
      </c>
      <c r="X574" s="414">
        <v>39415</v>
      </c>
      <c r="Y574" s="77" t="s">
        <v>198</v>
      </c>
      <c r="Z574" s="311" t="s">
        <v>2336</v>
      </c>
      <c r="AA574" s="414">
        <v>40511</v>
      </c>
      <c r="AB574" s="77" t="s">
        <v>744</v>
      </c>
      <c r="AC574" s="430" t="s">
        <v>745</v>
      </c>
      <c r="AD574" s="414">
        <v>41606</v>
      </c>
      <c r="AE574" s="77" t="s">
        <v>1612</v>
      </c>
      <c r="AF574" s="430" t="s">
        <v>1377</v>
      </c>
      <c r="AG574" s="414">
        <v>42701</v>
      </c>
      <c r="AH574" s="77" t="s">
        <v>1757</v>
      </c>
      <c r="AI574" s="430" t="s">
        <v>1648</v>
      </c>
    </row>
    <row r="575" spans="1:35" x14ac:dyDescent="0.25">
      <c r="A575" s="76">
        <f>IF('Basic Calculator'!$AE$17&lt;&gt;"",IF(VLOOKUP('Basic Calculator'!$AE$17,'Basic Calculator'!$AG$18:$AI$75,3,FALSE)=D575,1,0),0)</f>
        <v>0</v>
      </c>
      <c r="B575" s="405">
        <f>IF('Basic Calculator'!$AE$18&lt;&gt;"",IF('Basic Calculator'!$AE$18=E575,1,0),0)</f>
        <v>0</v>
      </c>
      <c r="C575" s="81">
        <f t="shared" si="8"/>
        <v>0</v>
      </c>
      <c r="D575" s="425" t="s">
        <v>1733</v>
      </c>
      <c r="E575" s="425">
        <v>3</v>
      </c>
      <c r="F575" s="309">
        <v>44423</v>
      </c>
      <c r="G575" s="78" t="s">
        <v>452</v>
      </c>
      <c r="H575" s="307" t="s">
        <v>453</v>
      </c>
      <c r="I575" s="414">
        <v>45657</v>
      </c>
      <c r="J575" s="77" t="s">
        <v>1144</v>
      </c>
      <c r="K575" s="430" t="s">
        <v>1145</v>
      </c>
      <c r="L575" s="414">
        <v>46891</v>
      </c>
      <c r="M575" s="77" t="s">
        <v>340</v>
      </c>
      <c r="N575" s="311" t="s">
        <v>2209</v>
      </c>
      <c r="O575" s="414">
        <v>48125</v>
      </c>
      <c r="P575" s="77" t="s">
        <v>912</v>
      </c>
      <c r="Q575" s="430" t="s">
        <v>1347</v>
      </c>
      <c r="R575" s="414">
        <v>49358</v>
      </c>
      <c r="S575" s="77" t="s">
        <v>3201</v>
      </c>
      <c r="T575" s="311" t="s">
        <v>1373</v>
      </c>
      <c r="U575" s="414">
        <v>50592</v>
      </c>
      <c r="V575" s="77" t="s">
        <v>1830</v>
      </c>
      <c r="W575" s="430" t="s">
        <v>975</v>
      </c>
      <c r="X575" s="414">
        <v>51826</v>
      </c>
      <c r="Y575" s="77" t="s">
        <v>549</v>
      </c>
      <c r="Z575" s="311" t="s">
        <v>550</v>
      </c>
      <c r="AA575" s="414">
        <v>53060</v>
      </c>
      <c r="AB575" s="77" t="s">
        <v>232</v>
      </c>
      <c r="AC575" s="430" t="s">
        <v>233</v>
      </c>
      <c r="AD575" s="414">
        <v>54294</v>
      </c>
      <c r="AE575" s="77" t="s">
        <v>2855</v>
      </c>
      <c r="AF575" s="430" t="s">
        <v>2856</v>
      </c>
      <c r="AG575" s="414">
        <v>55527</v>
      </c>
      <c r="AH575" s="77" t="s">
        <v>1170</v>
      </c>
      <c r="AI575" s="430" t="s">
        <v>1171</v>
      </c>
    </row>
    <row r="576" spans="1:35" x14ac:dyDescent="0.25">
      <c r="A576" s="76">
        <f>IF('Basic Calculator'!$AE$17&lt;&gt;"",IF(VLOOKUP('Basic Calculator'!$AE$17,'Basic Calculator'!$AG$18:$AI$75,3,FALSE)=D576,1,0),0)</f>
        <v>0</v>
      </c>
      <c r="B576" s="405">
        <f>IF('Basic Calculator'!$AE$18&lt;&gt;"",IF('Basic Calculator'!$AE$18=E576,1,0),0)</f>
        <v>0</v>
      </c>
      <c r="C576" s="81">
        <f t="shared" si="8"/>
        <v>0</v>
      </c>
      <c r="D576" s="425" t="s">
        <v>1733</v>
      </c>
      <c r="E576" s="425">
        <v>4</v>
      </c>
      <c r="F576" s="309">
        <v>49865</v>
      </c>
      <c r="G576" s="78" t="s">
        <v>1590</v>
      </c>
      <c r="H576" s="307" t="s">
        <v>1591</v>
      </c>
      <c r="I576" s="414">
        <v>51250</v>
      </c>
      <c r="J576" s="77" t="s">
        <v>2596</v>
      </c>
      <c r="K576" s="430" t="s">
        <v>242</v>
      </c>
      <c r="L576" s="414">
        <v>52634</v>
      </c>
      <c r="M576" s="77" t="s">
        <v>1574</v>
      </c>
      <c r="N576" s="311" t="s">
        <v>1575</v>
      </c>
      <c r="O576" s="414">
        <v>54019</v>
      </c>
      <c r="P576" s="77" t="s">
        <v>860</v>
      </c>
      <c r="Q576" s="430" t="s">
        <v>861</v>
      </c>
      <c r="R576" s="414">
        <v>55404</v>
      </c>
      <c r="S576" s="77" t="s">
        <v>609</v>
      </c>
      <c r="T576" s="311" t="s">
        <v>1726</v>
      </c>
      <c r="U576" s="414">
        <v>56789</v>
      </c>
      <c r="V576" s="77" t="s">
        <v>961</v>
      </c>
      <c r="W576" s="430" t="s">
        <v>962</v>
      </c>
      <c r="X576" s="414">
        <v>58173</v>
      </c>
      <c r="Y576" s="77" t="s">
        <v>1482</v>
      </c>
      <c r="Z576" s="311" t="s">
        <v>1488</v>
      </c>
      <c r="AA576" s="414">
        <v>59558</v>
      </c>
      <c r="AB576" s="77" t="s">
        <v>2231</v>
      </c>
      <c r="AC576" s="430" t="s">
        <v>1767</v>
      </c>
      <c r="AD576" s="414">
        <v>60943</v>
      </c>
      <c r="AE576" s="77" t="s">
        <v>4145</v>
      </c>
      <c r="AF576" s="430" t="s">
        <v>4146</v>
      </c>
      <c r="AG576" s="414">
        <v>62328</v>
      </c>
      <c r="AH576" s="77" t="s">
        <v>3098</v>
      </c>
      <c r="AI576" s="430" t="s">
        <v>903</v>
      </c>
    </row>
    <row r="577" spans="1:35" x14ac:dyDescent="0.25">
      <c r="A577" s="76">
        <f>IF('Basic Calculator'!$AE$17&lt;&gt;"",IF(VLOOKUP('Basic Calculator'!$AE$17,'Basic Calculator'!$AG$18:$AI$75,3,FALSE)=D577,1,0),0)</f>
        <v>0</v>
      </c>
      <c r="B577" s="405">
        <f>IF('Basic Calculator'!$AE$18&lt;&gt;"",IF('Basic Calculator'!$AE$18=E577,1,0),0)</f>
        <v>0</v>
      </c>
      <c r="C577" s="81">
        <f t="shared" si="8"/>
        <v>0</v>
      </c>
      <c r="D577" s="425" t="s">
        <v>1733</v>
      </c>
      <c r="E577" s="425">
        <v>5</v>
      </c>
      <c r="F577" s="309">
        <v>57340</v>
      </c>
      <c r="G577" s="78" t="s">
        <v>1563</v>
      </c>
      <c r="H577" s="307" t="s">
        <v>2025</v>
      </c>
      <c r="I577" s="414">
        <v>58890</v>
      </c>
      <c r="J577" s="77" t="s">
        <v>4417</v>
      </c>
      <c r="K577" s="430" t="s">
        <v>2079</v>
      </c>
      <c r="L577" s="414">
        <v>60439</v>
      </c>
      <c r="M577" s="77" t="s">
        <v>4188</v>
      </c>
      <c r="N577" s="311" t="s">
        <v>2178</v>
      </c>
      <c r="O577" s="414">
        <v>61989</v>
      </c>
      <c r="P577" s="77" t="s">
        <v>660</v>
      </c>
      <c r="Q577" s="430" t="s">
        <v>1518</v>
      </c>
      <c r="R577" s="414">
        <v>63538</v>
      </c>
      <c r="S577" s="77" t="s">
        <v>833</v>
      </c>
      <c r="T577" s="311" t="s">
        <v>4594</v>
      </c>
      <c r="U577" s="414">
        <v>65087</v>
      </c>
      <c r="V577" s="77" t="s">
        <v>323</v>
      </c>
      <c r="W577" s="430" t="s">
        <v>4111</v>
      </c>
      <c r="X577" s="414">
        <v>66637</v>
      </c>
      <c r="Y577" s="77" t="s">
        <v>2440</v>
      </c>
      <c r="Z577" s="311" t="s">
        <v>2716</v>
      </c>
      <c r="AA577" s="414">
        <v>68186</v>
      </c>
      <c r="AB577" s="77" t="s">
        <v>1601</v>
      </c>
      <c r="AC577" s="430" t="s">
        <v>4306</v>
      </c>
      <c r="AD577" s="414">
        <v>69736</v>
      </c>
      <c r="AE577" s="77" t="s">
        <v>844</v>
      </c>
      <c r="AF577" s="430" t="s">
        <v>3140</v>
      </c>
      <c r="AG577" s="414">
        <v>71285</v>
      </c>
      <c r="AH577" s="77" t="s">
        <v>756</v>
      </c>
      <c r="AI577" s="430" t="s">
        <v>3372</v>
      </c>
    </row>
    <row r="578" spans="1:35" x14ac:dyDescent="0.25">
      <c r="A578" s="76">
        <f>IF('Basic Calculator'!$AE$17&lt;&gt;"",IF(VLOOKUP('Basic Calculator'!$AE$17,'Basic Calculator'!$AG$18:$AI$75,3,FALSE)=D578,1,0),0)</f>
        <v>0</v>
      </c>
      <c r="B578" s="405">
        <f>IF('Basic Calculator'!$AE$18&lt;&gt;"",IF('Basic Calculator'!$AE$18=E578,1,0),0)</f>
        <v>0</v>
      </c>
      <c r="C578" s="81">
        <f t="shared" si="8"/>
        <v>0</v>
      </c>
      <c r="D578" s="425" t="s">
        <v>1733</v>
      </c>
      <c r="E578" s="425">
        <v>6</v>
      </c>
      <c r="F578" s="309">
        <v>60468</v>
      </c>
      <c r="G578" s="78" t="s">
        <v>379</v>
      </c>
      <c r="H578" s="307" t="s">
        <v>719</v>
      </c>
      <c r="I578" s="414">
        <v>62196</v>
      </c>
      <c r="J578" s="77" t="s">
        <v>2994</v>
      </c>
      <c r="K578" s="430" t="s">
        <v>3015</v>
      </c>
      <c r="L578" s="414">
        <v>63924</v>
      </c>
      <c r="M578" s="77" t="s">
        <v>1384</v>
      </c>
      <c r="N578" s="311" t="s">
        <v>3048</v>
      </c>
      <c r="O578" s="414">
        <v>65651</v>
      </c>
      <c r="P578" s="77" t="s">
        <v>1421</v>
      </c>
      <c r="Q578" s="430" t="s">
        <v>3012</v>
      </c>
      <c r="R578" s="414">
        <v>67379</v>
      </c>
      <c r="S578" s="77" t="s">
        <v>2840</v>
      </c>
      <c r="T578" s="311" t="s">
        <v>2472</v>
      </c>
      <c r="U578" s="414">
        <v>69107</v>
      </c>
      <c r="V578" s="77" t="s">
        <v>1422</v>
      </c>
      <c r="W578" s="430" t="s">
        <v>3144</v>
      </c>
      <c r="X578" s="414">
        <v>70835</v>
      </c>
      <c r="Y578" s="77" t="s">
        <v>3502</v>
      </c>
      <c r="Z578" s="311" t="s">
        <v>3806</v>
      </c>
      <c r="AA578" s="414">
        <v>72563</v>
      </c>
      <c r="AB578" s="77" t="s">
        <v>1301</v>
      </c>
      <c r="AC578" s="430" t="s">
        <v>3684</v>
      </c>
      <c r="AD578" s="414">
        <v>74291</v>
      </c>
      <c r="AE578" s="77" t="s">
        <v>229</v>
      </c>
      <c r="AF578" s="430" t="s">
        <v>5097</v>
      </c>
      <c r="AG578" s="414">
        <v>76019</v>
      </c>
      <c r="AH578" s="77" t="s">
        <v>4008</v>
      </c>
      <c r="AI578" s="430" t="s">
        <v>5098</v>
      </c>
    </row>
    <row r="579" spans="1:35" x14ac:dyDescent="0.25">
      <c r="A579" s="76">
        <f>IF('Basic Calculator'!$AE$17&lt;&gt;"",IF(VLOOKUP('Basic Calculator'!$AE$17,'Basic Calculator'!$AG$18:$AI$75,3,FALSE)=D579,1,0),0)</f>
        <v>0</v>
      </c>
      <c r="B579" s="405">
        <f>IF('Basic Calculator'!$AE$18&lt;&gt;"",IF('Basic Calculator'!$AE$18=E579,1,0),0)</f>
        <v>0</v>
      </c>
      <c r="C579" s="81">
        <f t="shared" si="8"/>
        <v>0</v>
      </c>
      <c r="D579" s="425" t="s">
        <v>1733</v>
      </c>
      <c r="E579" s="425">
        <v>7</v>
      </c>
      <c r="F579" s="309">
        <v>65274</v>
      </c>
      <c r="G579" s="78" t="s">
        <v>1679</v>
      </c>
      <c r="H579" s="307" t="s">
        <v>1732</v>
      </c>
      <c r="I579" s="414">
        <v>67194</v>
      </c>
      <c r="J579" s="77" t="s">
        <v>2616</v>
      </c>
      <c r="K579" s="430" t="s">
        <v>3259</v>
      </c>
      <c r="L579" s="414">
        <v>69114</v>
      </c>
      <c r="M579" s="77" t="s">
        <v>850</v>
      </c>
      <c r="N579" s="311" t="s">
        <v>2618</v>
      </c>
      <c r="O579" s="414">
        <v>71034</v>
      </c>
      <c r="P579" s="77" t="s">
        <v>361</v>
      </c>
      <c r="Q579" s="430" t="s">
        <v>3771</v>
      </c>
      <c r="R579" s="414">
        <v>72954</v>
      </c>
      <c r="S579" s="77" t="s">
        <v>896</v>
      </c>
      <c r="T579" s="311" t="s">
        <v>2879</v>
      </c>
      <c r="U579" s="414">
        <v>74874</v>
      </c>
      <c r="V579" s="77" t="s">
        <v>1016</v>
      </c>
      <c r="W579" s="430" t="s">
        <v>5099</v>
      </c>
      <c r="X579" s="414">
        <v>76794</v>
      </c>
      <c r="Y579" s="77" t="s">
        <v>1232</v>
      </c>
      <c r="Z579" s="311" t="s">
        <v>4478</v>
      </c>
      <c r="AA579" s="414">
        <v>78714</v>
      </c>
      <c r="AB579" s="77" t="s">
        <v>2418</v>
      </c>
      <c r="AC579" s="430" t="s">
        <v>5100</v>
      </c>
      <c r="AD579" s="414">
        <v>80634</v>
      </c>
      <c r="AE579" s="77" t="s">
        <v>4153</v>
      </c>
      <c r="AF579" s="430" t="s">
        <v>3185</v>
      </c>
      <c r="AG579" s="414">
        <v>82554</v>
      </c>
      <c r="AH579" s="77" t="s">
        <v>808</v>
      </c>
      <c r="AI579" s="430" t="s">
        <v>3185</v>
      </c>
    </row>
    <row r="580" spans="1:35" x14ac:dyDescent="0.25">
      <c r="A580" s="76">
        <f>IF('Basic Calculator'!$AE$17&lt;&gt;"",IF(VLOOKUP('Basic Calculator'!$AE$17,'Basic Calculator'!$AG$18:$AI$75,3,FALSE)=D580,1,0),0)</f>
        <v>0</v>
      </c>
      <c r="B580" s="405">
        <f>IF('Basic Calculator'!$AE$18&lt;&gt;"",IF('Basic Calculator'!$AE$18=E580,1,0),0)</f>
        <v>0</v>
      </c>
      <c r="C580" s="81">
        <f t="shared" ref="C580:C643" si="9">IF(AND(A580=1,B580=1),1,0)</f>
        <v>0</v>
      </c>
      <c r="D580" s="425" t="s">
        <v>1733</v>
      </c>
      <c r="E580" s="425">
        <v>8</v>
      </c>
      <c r="F580" s="309">
        <v>68034</v>
      </c>
      <c r="G580" s="78" t="s">
        <v>892</v>
      </c>
      <c r="H580" s="307" t="s">
        <v>2909</v>
      </c>
      <c r="I580" s="414">
        <v>70160</v>
      </c>
      <c r="J580" s="77" t="s">
        <v>2884</v>
      </c>
      <c r="K580" s="430" t="s">
        <v>5101</v>
      </c>
      <c r="L580" s="414">
        <v>72286</v>
      </c>
      <c r="M580" s="77" t="s">
        <v>1228</v>
      </c>
      <c r="N580" s="311" t="s">
        <v>4016</v>
      </c>
      <c r="O580" s="414">
        <v>74412</v>
      </c>
      <c r="P580" s="77" t="s">
        <v>2444</v>
      </c>
      <c r="Q580" s="430" t="s">
        <v>3996</v>
      </c>
      <c r="R580" s="414">
        <v>76537</v>
      </c>
      <c r="S580" s="77" t="s">
        <v>1991</v>
      </c>
      <c r="T580" s="311" t="s">
        <v>4281</v>
      </c>
      <c r="U580" s="414">
        <v>78663</v>
      </c>
      <c r="V580" s="77" t="s">
        <v>4562</v>
      </c>
      <c r="W580" s="430" t="s">
        <v>5102</v>
      </c>
      <c r="X580" s="414">
        <v>80789</v>
      </c>
      <c r="Y580" s="77" t="s">
        <v>4150</v>
      </c>
      <c r="Z580" s="311" t="s">
        <v>3185</v>
      </c>
      <c r="AA580" s="414">
        <v>82915</v>
      </c>
      <c r="AB580" s="77" t="s">
        <v>2779</v>
      </c>
      <c r="AC580" s="430" t="s">
        <v>3185</v>
      </c>
      <c r="AD580" s="414">
        <v>85041</v>
      </c>
      <c r="AE580" s="77" t="s">
        <v>3804</v>
      </c>
      <c r="AF580" s="430" t="s">
        <v>3185</v>
      </c>
      <c r="AG580" s="414">
        <v>87167</v>
      </c>
      <c r="AH580" s="77" t="s">
        <v>3152</v>
      </c>
      <c r="AI580" s="430" t="s">
        <v>3185</v>
      </c>
    </row>
    <row r="581" spans="1:35" x14ac:dyDescent="0.25">
      <c r="A581" s="76">
        <f>IF('Basic Calculator'!$AE$17&lt;&gt;"",IF(VLOOKUP('Basic Calculator'!$AE$17,'Basic Calculator'!$AG$18:$AI$75,3,FALSE)=D581,1,0),0)</f>
        <v>0</v>
      </c>
      <c r="B581" s="405">
        <f>IF('Basic Calculator'!$AE$18&lt;&gt;"",IF('Basic Calculator'!$AE$18=E581,1,0),0)</f>
        <v>0</v>
      </c>
      <c r="C581" s="81">
        <f t="shared" si="9"/>
        <v>0</v>
      </c>
      <c r="D581" s="425" t="s">
        <v>1733</v>
      </c>
      <c r="E581" s="425">
        <v>9</v>
      </c>
      <c r="F581" s="309">
        <v>72796</v>
      </c>
      <c r="G581" s="78" t="s">
        <v>287</v>
      </c>
      <c r="H581" s="307" t="s">
        <v>3520</v>
      </c>
      <c r="I581" s="414">
        <v>75144</v>
      </c>
      <c r="J581" s="77" t="s">
        <v>2594</v>
      </c>
      <c r="K581" s="430" t="s">
        <v>3711</v>
      </c>
      <c r="L581" s="414">
        <v>77493</v>
      </c>
      <c r="M581" s="77" t="s">
        <v>463</v>
      </c>
      <c r="N581" s="311" t="s">
        <v>5103</v>
      </c>
      <c r="O581" s="414">
        <v>79841</v>
      </c>
      <c r="P581" s="77" t="s">
        <v>2150</v>
      </c>
      <c r="Q581" s="430" t="s">
        <v>5104</v>
      </c>
      <c r="R581" s="414">
        <v>82189</v>
      </c>
      <c r="S581" s="77" t="s">
        <v>2154</v>
      </c>
      <c r="T581" s="311" t="s">
        <v>3185</v>
      </c>
      <c r="U581" s="414">
        <v>84537</v>
      </c>
      <c r="V581" s="77" t="s">
        <v>3036</v>
      </c>
      <c r="W581" s="430" t="s">
        <v>3185</v>
      </c>
      <c r="X581" s="414">
        <v>86885</v>
      </c>
      <c r="Y581" s="77" t="s">
        <v>2928</v>
      </c>
      <c r="Z581" s="311" t="s">
        <v>3185</v>
      </c>
      <c r="AA581" s="414">
        <v>89233</v>
      </c>
      <c r="AB581" s="77" t="s">
        <v>3889</v>
      </c>
      <c r="AC581" s="430" t="s">
        <v>3185</v>
      </c>
      <c r="AD581" s="414">
        <v>91582</v>
      </c>
      <c r="AE581" s="77" t="s">
        <v>1653</v>
      </c>
      <c r="AF581" s="430" t="s">
        <v>3185</v>
      </c>
      <c r="AG581" s="414">
        <v>93930</v>
      </c>
      <c r="AH581" s="77" t="s">
        <v>5105</v>
      </c>
      <c r="AI581" s="430" t="s">
        <v>3185</v>
      </c>
    </row>
    <row r="582" spans="1:35" x14ac:dyDescent="0.25">
      <c r="A582" s="76">
        <f>IF('Basic Calculator'!$AE$17&lt;&gt;"",IF(VLOOKUP('Basic Calculator'!$AE$17,'Basic Calculator'!$AG$18:$AI$75,3,FALSE)=D582,1,0),0)</f>
        <v>0</v>
      </c>
      <c r="B582" s="405">
        <f>IF('Basic Calculator'!$AE$18&lt;&gt;"",IF('Basic Calculator'!$AE$18=E582,1,0),0)</f>
        <v>0</v>
      </c>
      <c r="C582" s="81">
        <f t="shared" si="9"/>
        <v>0</v>
      </c>
      <c r="D582" s="425" t="s">
        <v>1733</v>
      </c>
      <c r="E582" s="425">
        <v>10</v>
      </c>
      <c r="F582" s="309">
        <v>80165</v>
      </c>
      <c r="G582" s="78" t="s">
        <v>3966</v>
      </c>
      <c r="H582" s="307" t="s">
        <v>3185</v>
      </c>
      <c r="I582" s="414">
        <v>82750</v>
      </c>
      <c r="J582" s="77" t="s">
        <v>1374</v>
      </c>
      <c r="K582" s="430" t="s">
        <v>3185</v>
      </c>
      <c r="L582" s="414">
        <v>85336</v>
      </c>
      <c r="M582" s="77" t="s">
        <v>643</v>
      </c>
      <c r="N582" s="311" t="s">
        <v>3185</v>
      </c>
      <c r="O582" s="414">
        <v>87921</v>
      </c>
      <c r="P582" s="77" t="s">
        <v>5106</v>
      </c>
      <c r="Q582" s="430" t="s">
        <v>3185</v>
      </c>
      <c r="R582" s="414">
        <v>90507</v>
      </c>
      <c r="S582" s="77" t="s">
        <v>2497</v>
      </c>
      <c r="T582" s="311" t="s">
        <v>3185</v>
      </c>
      <c r="U582" s="414">
        <v>93093</v>
      </c>
      <c r="V582" s="77" t="s">
        <v>2051</v>
      </c>
      <c r="W582" s="430" t="s">
        <v>3185</v>
      </c>
      <c r="X582" s="414">
        <v>95678</v>
      </c>
      <c r="Y582" s="77" t="s">
        <v>2494</v>
      </c>
      <c r="Z582" s="311" t="s">
        <v>3185</v>
      </c>
      <c r="AA582" s="414">
        <v>98264</v>
      </c>
      <c r="AB582" s="77" t="s">
        <v>4018</v>
      </c>
      <c r="AC582" s="430" t="s">
        <v>3185</v>
      </c>
      <c r="AD582" s="414">
        <v>100849</v>
      </c>
      <c r="AE582" s="77" t="s">
        <v>3613</v>
      </c>
      <c r="AF582" s="430" t="s">
        <v>3185</v>
      </c>
      <c r="AG582" s="414">
        <v>103435</v>
      </c>
      <c r="AH582" s="77" t="s">
        <v>2754</v>
      </c>
      <c r="AI582" s="430" t="s">
        <v>3185</v>
      </c>
    </row>
    <row r="583" spans="1:35" x14ac:dyDescent="0.25">
      <c r="A583" s="76">
        <f>IF('Basic Calculator'!$AE$17&lt;&gt;"",IF(VLOOKUP('Basic Calculator'!$AE$17,'Basic Calculator'!$AG$18:$AI$75,3,FALSE)=D583,1,0),0)</f>
        <v>0</v>
      </c>
      <c r="B583" s="405">
        <f>IF('Basic Calculator'!$AE$18&lt;&gt;"",IF('Basic Calculator'!$AE$18=E583,1,0),0)</f>
        <v>0</v>
      </c>
      <c r="C583" s="81">
        <f t="shared" si="9"/>
        <v>0</v>
      </c>
      <c r="D583" s="425" t="s">
        <v>1733</v>
      </c>
      <c r="E583" s="425">
        <v>11</v>
      </c>
      <c r="F583" s="309">
        <v>85236</v>
      </c>
      <c r="G583" s="78" t="s">
        <v>2460</v>
      </c>
      <c r="H583" s="307" t="s">
        <v>3185</v>
      </c>
      <c r="I583" s="414">
        <v>88077</v>
      </c>
      <c r="J583" s="77" t="s">
        <v>2175</v>
      </c>
      <c r="K583" s="430" t="s">
        <v>3185</v>
      </c>
      <c r="L583" s="414">
        <v>90917</v>
      </c>
      <c r="M583" s="77" t="s">
        <v>2093</v>
      </c>
      <c r="N583" s="311" t="s">
        <v>3185</v>
      </c>
      <c r="O583" s="414">
        <v>93758</v>
      </c>
      <c r="P583" s="77" t="s">
        <v>5107</v>
      </c>
      <c r="Q583" s="430" t="s">
        <v>3185</v>
      </c>
      <c r="R583" s="414">
        <v>96599</v>
      </c>
      <c r="S583" s="77" t="s">
        <v>2964</v>
      </c>
      <c r="T583" s="311" t="s">
        <v>3185</v>
      </c>
      <c r="U583" s="414">
        <v>99440</v>
      </c>
      <c r="V583" s="77" t="s">
        <v>3208</v>
      </c>
      <c r="W583" s="430" t="s">
        <v>3185</v>
      </c>
      <c r="X583" s="414">
        <v>102281</v>
      </c>
      <c r="Y583" s="77" t="s">
        <v>4306</v>
      </c>
      <c r="Z583" s="311" t="s">
        <v>3185</v>
      </c>
      <c r="AA583" s="414">
        <v>105122</v>
      </c>
      <c r="AB583" s="77" t="s">
        <v>2233</v>
      </c>
      <c r="AC583" s="430" t="s">
        <v>3185</v>
      </c>
      <c r="AD583" s="414">
        <v>107963</v>
      </c>
      <c r="AE583" s="77" t="s">
        <v>5108</v>
      </c>
      <c r="AF583" s="430" t="s">
        <v>3185</v>
      </c>
      <c r="AG583" s="414">
        <v>110803</v>
      </c>
      <c r="AH583" s="77" t="s">
        <v>3232</v>
      </c>
      <c r="AI583" s="430" t="s">
        <v>3185</v>
      </c>
    </row>
    <row r="584" spans="1:35" x14ac:dyDescent="0.25">
      <c r="A584" s="76">
        <f>IF('Basic Calculator'!$AE$17&lt;&gt;"",IF(VLOOKUP('Basic Calculator'!$AE$17,'Basic Calculator'!$AG$18:$AI$75,3,FALSE)=D584,1,0),0)</f>
        <v>0</v>
      </c>
      <c r="B584" s="405">
        <f>IF('Basic Calculator'!$AE$18&lt;&gt;"",IF('Basic Calculator'!$AE$18=E584,1,0),0)</f>
        <v>0</v>
      </c>
      <c r="C584" s="81">
        <f t="shared" si="9"/>
        <v>0</v>
      </c>
      <c r="D584" s="425" t="s">
        <v>1733</v>
      </c>
      <c r="E584" s="425">
        <v>12</v>
      </c>
      <c r="F584" s="309">
        <v>102163</v>
      </c>
      <c r="G584" s="78" t="s">
        <v>3689</v>
      </c>
      <c r="H584" s="307" t="s">
        <v>3185</v>
      </c>
      <c r="I584" s="414">
        <v>105568</v>
      </c>
      <c r="J584" s="77" t="s">
        <v>2966</v>
      </c>
      <c r="K584" s="430" t="s">
        <v>3185</v>
      </c>
      <c r="L584" s="414">
        <v>108973</v>
      </c>
      <c r="M584" s="77" t="s">
        <v>4476</v>
      </c>
      <c r="N584" s="311" t="s">
        <v>3185</v>
      </c>
      <c r="O584" s="414">
        <v>112378</v>
      </c>
      <c r="P584" s="77" t="s">
        <v>3954</v>
      </c>
      <c r="Q584" s="430" t="s">
        <v>3185</v>
      </c>
      <c r="R584" s="414">
        <v>115783</v>
      </c>
      <c r="S584" s="77" t="s">
        <v>5109</v>
      </c>
      <c r="T584" s="311" t="s">
        <v>3185</v>
      </c>
      <c r="U584" s="414">
        <v>119187</v>
      </c>
      <c r="V584" s="77" t="s">
        <v>5110</v>
      </c>
      <c r="W584" s="430" t="s">
        <v>3185</v>
      </c>
      <c r="X584" s="414">
        <v>122592</v>
      </c>
      <c r="Y584" s="77" t="s">
        <v>3850</v>
      </c>
      <c r="Z584" s="311" t="s">
        <v>3850</v>
      </c>
      <c r="AA584" s="414">
        <v>125997</v>
      </c>
      <c r="AB584" s="77" t="s">
        <v>4361</v>
      </c>
      <c r="AC584" s="430" t="s">
        <v>4361</v>
      </c>
      <c r="AD584" s="414">
        <v>129402</v>
      </c>
      <c r="AE584" s="77" t="s">
        <v>5111</v>
      </c>
      <c r="AF584" s="430" t="s">
        <v>5111</v>
      </c>
      <c r="AG584" s="414">
        <v>132807</v>
      </c>
      <c r="AH584" s="77" t="s">
        <v>3784</v>
      </c>
      <c r="AI584" s="430" t="s">
        <v>3784</v>
      </c>
    </row>
    <row r="585" spans="1:35" x14ac:dyDescent="0.25">
      <c r="A585" s="76">
        <f>IF('Basic Calculator'!$AE$17&lt;&gt;"",IF(VLOOKUP('Basic Calculator'!$AE$17,'Basic Calculator'!$AG$18:$AI$75,3,FALSE)=D585,1,0),0)</f>
        <v>0</v>
      </c>
      <c r="B585" s="405">
        <f>IF('Basic Calculator'!$AE$18&lt;&gt;"",IF('Basic Calculator'!$AE$18=E585,1,0),0)</f>
        <v>0</v>
      </c>
      <c r="C585" s="81">
        <f t="shared" si="9"/>
        <v>0</v>
      </c>
      <c r="D585" s="425" t="s">
        <v>1733</v>
      </c>
      <c r="E585" s="425">
        <v>13</v>
      </c>
      <c r="F585" s="309">
        <v>121485</v>
      </c>
      <c r="G585" s="78" t="s">
        <v>3085</v>
      </c>
      <c r="H585" s="307" t="s">
        <v>3085</v>
      </c>
      <c r="I585" s="414">
        <v>125535</v>
      </c>
      <c r="J585" s="77" t="s">
        <v>4826</v>
      </c>
      <c r="K585" s="430" t="s">
        <v>4826</v>
      </c>
      <c r="L585" s="414">
        <v>129585</v>
      </c>
      <c r="M585" s="77" t="s">
        <v>4362</v>
      </c>
      <c r="N585" s="311" t="s">
        <v>4362</v>
      </c>
      <c r="O585" s="414">
        <v>133635</v>
      </c>
      <c r="P585" s="77" t="s">
        <v>5112</v>
      </c>
      <c r="Q585" s="430" t="s">
        <v>5112</v>
      </c>
      <c r="R585" s="414">
        <v>137685</v>
      </c>
      <c r="S585" s="77" t="s">
        <v>4853</v>
      </c>
      <c r="T585" s="311" t="s">
        <v>4853</v>
      </c>
      <c r="U585" s="414">
        <v>141735</v>
      </c>
      <c r="V585" s="77" t="s">
        <v>3759</v>
      </c>
      <c r="W585" s="430" t="s">
        <v>3759</v>
      </c>
      <c r="X585" s="414">
        <v>145785</v>
      </c>
      <c r="Y585" s="77" t="s">
        <v>3288</v>
      </c>
      <c r="Z585" s="311" t="s">
        <v>3288</v>
      </c>
      <c r="AA585" s="414">
        <v>149835</v>
      </c>
      <c r="AB585" s="77" t="s">
        <v>2853</v>
      </c>
      <c r="AC585" s="430" t="s">
        <v>2853</v>
      </c>
      <c r="AD585" s="414">
        <v>153884</v>
      </c>
      <c r="AE585" s="77" t="s">
        <v>3020</v>
      </c>
      <c r="AF585" s="430" t="s">
        <v>3020</v>
      </c>
      <c r="AG585" s="414">
        <v>157934</v>
      </c>
      <c r="AH585" s="77" t="s">
        <v>3222</v>
      </c>
      <c r="AI585" s="430" t="s">
        <v>3222</v>
      </c>
    </row>
    <row r="586" spans="1:35" x14ac:dyDescent="0.25">
      <c r="A586" s="76">
        <f>IF('Basic Calculator'!$AE$17&lt;&gt;"",IF(VLOOKUP('Basic Calculator'!$AE$17,'Basic Calculator'!$AG$18:$AI$75,3,FALSE)=D586,1,0),0)</f>
        <v>0</v>
      </c>
      <c r="B586" s="405">
        <f>IF('Basic Calculator'!$AE$18&lt;&gt;"",IF('Basic Calculator'!$AE$18=E586,1,0),0)</f>
        <v>0</v>
      </c>
      <c r="C586" s="81">
        <f t="shared" si="9"/>
        <v>0</v>
      </c>
      <c r="D586" s="425" t="s">
        <v>1733</v>
      </c>
      <c r="E586" s="425">
        <v>14</v>
      </c>
      <c r="F586" s="309">
        <v>143559</v>
      </c>
      <c r="G586" s="78" t="s">
        <v>5113</v>
      </c>
      <c r="H586" s="307" t="s">
        <v>5113</v>
      </c>
      <c r="I586" s="414">
        <v>148344</v>
      </c>
      <c r="J586" s="77" t="s">
        <v>5114</v>
      </c>
      <c r="K586" s="430" t="s">
        <v>5114</v>
      </c>
      <c r="L586" s="414">
        <v>153130</v>
      </c>
      <c r="M586" s="77" t="s">
        <v>4365</v>
      </c>
      <c r="N586" s="311" t="s">
        <v>4365</v>
      </c>
      <c r="O586" s="414">
        <v>157915</v>
      </c>
      <c r="P586" s="77" t="s">
        <v>5115</v>
      </c>
      <c r="Q586" s="430" t="s">
        <v>5115</v>
      </c>
      <c r="R586" s="414">
        <v>162701</v>
      </c>
      <c r="S586" s="77" t="s">
        <v>3623</v>
      </c>
      <c r="T586" s="311" t="s">
        <v>3623</v>
      </c>
      <c r="U586" s="414">
        <v>167486</v>
      </c>
      <c r="V586" s="77" t="s">
        <v>3895</v>
      </c>
      <c r="W586" s="430" t="s">
        <v>3895</v>
      </c>
      <c r="X586" s="414">
        <v>172272</v>
      </c>
      <c r="Y586" s="77" t="s">
        <v>5116</v>
      </c>
      <c r="Z586" s="311" t="s">
        <v>5116</v>
      </c>
      <c r="AA586" s="414">
        <v>177057</v>
      </c>
      <c r="AB586" s="77" t="s">
        <v>5117</v>
      </c>
      <c r="AC586" s="430" t="s">
        <v>5117</v>
      </c>
      <c r="AD586" s="414">
        <v>181843</v>
      </c>
      <c r="AE586" s="77" t="s">
        <v>4442</v>
      </c>
      <c r="AF586" s="430" t="s">
        <v>4442</v>
      </c>
      <c r="AG586" s="414">
        <v>186629</v>
      </c>
      <c r="AH586" s="77" t="s">
        <v>5118</v>
      </c>
      <c r="AI586" s="430" t="s">
        <v>5118</v>
      </c>
    </row>
    <row r="587" spans="1:35" ht="15.75" thickBot="1" x14ac:dyDescent="0.3">
      <c r="A587" s="419">
        <f>IF('Basic Calculator'!$AE$17&lt;&gt;"",IF(VLOOKUP('Basic Calculator'!$AE$17,'Basic Calculator'!$AG$18:$AI$75,3,FALSE)=D587,1,0),0)</f>
        <v>0</v>
      </c>
      <c r="B587" s="420">
        <f>IF('Basic Calculator'!$AE$18&lt;&gt;"",IF('Basic Calculator'!$AE$18=E587,1,0),0)</f>
        <v>0</v>
      </c>
      <c r="C587" s="422">
        <f t="shared" si="9"/>
        <v>0</v>
      </c>
      <c r="D587" s="426" t="s">
        <v>1733</v>
      </c>
      <c r="E587" s="426">
        <v>15</v>
      </c>
      <c r="F587" s="423">
        <v>168861</v>
      </c>
      <c r="G587" s="416" t="s">
        <v>3999</v>
      </c>
      <c r="H587" s="428" t="s">
        <v>3999</v>
      </c>
      <c r="I587" s="415">
        <v>174490</v>
      </c>
      <c r="J587" s="431" t="s">
        <v>5119</v>
      </c>
      <c r="K587" s="432" t="s">
        <v>5119</v>
      </c>
      <c r="L587" s="415">
        <v>180118</v>
      </c>
      <c r="M587" s="431" t="s">
        <v>4371</v>
      </c>
      <c r="N587" s="433" t="s">
        <v>4371</v>
      </c>
      <c r="O587" s="415">
        <v>185746</v>
      </c>
      <c r="P587" s="431" t="s">
        <v>5120</v>
      </c>
      <c r="Q587" s="432" t="s">
        <v>5120</v>
      </c>
      <c r="R587" s="415">
        <v>191374</v>
      </c>
      <c r="S587" s="431" t="s">
        <v>5121</v>
      </c>
      <c r="T587" s="433" t="s">
        <v>5121</v>
      </c>
      <c r="U587" s="415">
        <v>191900</v>
      </c>
      <c r="V587" s="431" t="s">
        <v>4104</v>
      </c>
      <c r="W587" s="432" t="s">
        <v>4104</v>
      </c>
      <c r="X587" s="415">
        <v>191900</v>
      </c>
      <c r="Y587" s="431" t="s">
        <v>4104</v>
      </c>
      <c r="Z587" s="433" t="s">
        <v>4104</v>
      </c>
      <c r="AA587" s="415">
        <v>191900</v>
      </c>
      <c r="AB587" s="431" t="s">
        <v>4104</v>
      </c>
      <c r="AC587" s="432" t="s">
        <v>4104</v>
      </c>
      <c r="AD587" s="415">
        <v>191900</v>
      </c>
      <c r="AE587" s="431" t="s">
        <v>4104</v>
      </c>
      <c r="AF587" s="432" t="s">
        <v>4104</v>
      </c>
      <c r="AG587" s="415">
        <v>191900</v>
      </c>
      <c r="AH587" s="431" t="s">
        <v>4104</v>
      </c>
      <c r="AI587" s="432" t="s">
        <v>4104</v>
      </c>
    </row>
    <row r="588" spans="1:35" x14ac:dyDescent="0.25">
      <c r="A588" s="82">
        <f>IF('Basic Calculator'!$AE$17&lt;&gt;"",IF(VLOOKUP('Basic Calculator'!$AE$17,'Basic Calculator'!$AG$18:$AI$75,3,FALSE)=D588,1,0),0)</f>
        <v>0</v>
      </c>
      <c r="B588" s="407">
        <f>IF('Basic Calculator'!$AE$18&lt;&gt;"",IF('Basic Calculator'!$AE$18=E588,1,0),0)</f>
        <v>0</v>
      </c>
      <c r="C588" s="83">
        <f t="shared" si="9"/>
        <v>0</v>
      </c>
      <c r="D588" s="434" t="s">
        <v>2475</v>
      </c>
      <c r="E588" s="434">
        <v>1</v>
      </c>
      <c r="F588" s="308">
        <v>25930</v>
      </c>
      <c r="G588" s="84" t="s">
        <v>2170</v>
      </c>
      <c r="H588" s="400" t="s">
        <v>605</v>
      </c>
      <c r="I588" s="413">
        <v>26801</v>
      </c>
      <c r="J588" s="85" t="s">
        <v>4261</v>
      </c>
      <c r="K588" s="429" t="s">
        <v>4262</v>
      </c>
      <c r="L588" s="413">
        <v>27662</v>
      </c>
      <c r="M588" s="85" t="s">
        <v>1755</v>
      </c>
      <c r="N588" s="310" t="s">
        <v>746</v>
      </c>
      <c r="O588" s="413">
        <v>28521</v>
      </c>
      <c r="P588" s="85" t="s">
        <v>4033</v>
      </c>
      <c r="Q588" s="429" t="s">
        <v>540</v>
      </c>
      <c r="R588" s="413">
        <v>29381</v>
      </c>
      <c r="S588" s="85" t="s">
        <v>2629</v>
      </c>
      <c r="T588" s="310" t="s">
        <v>1641</v>
      </c>
      <c r="U588" s="413">
        <v>29885</v>
      </c>
      <c r="V588" s="85" t="s">
        <v>4142</v>
      </c>
      <c r="W588" s="429" t="s">
        <v>1854</v>
      </c>
      <c r="X588" s="413">
        <v>30739</v>
      </c>
      <c r="Y588" s="85" t="s">
        <v>3648</v>
      </c>
      <c r="Z588" s="310" t="s">
        <v>1688</v>
      </c>
      <c r="AA588" s="413">
        <v>31598</v>
      </c>
      <c r="AB588" s="85" t="s">
        <v>4263</v>
      </c>
      <c r="AC588" s="429" t="s">
        <v>2345</v>
      </c>
      <c r="AD588" s="413">
        <v>31633</v>
      </c>
      <c r="AE588" s="85" t="s">
        <v>1958</v>
      </c>
      <c r="AF588" s="429" t="s">
        <v>332</v>
      </c>
      <c r="AG588" s="413">
        <v>32436</v>
      </c>
      <c r="AH588" s="85" t="s">
        <v>3750</v>
      </c>
      <c r="AI588" s="429" t="s">
        <v>676</v>
      </c>
    </row>
    <row r="589" spans="1:35" x14ac:dyDescent="0.25">
      <c r="A589" s="76">
        <f>IF('Basic Calculator'!$AE$17&lt;&gt;"",IF(VLOOKUP('Basic Calculator'!$AE$17,'Basic Calculator'!$AG$18:$AI$75,3,FALSE)=D589,1,0),0)</f>
        <v>0</v>
      </c>
      <c r="B589" s="405">
        <f>IF('Basic Calculator'!$AE$18&lt;&gt;"",IF('Basic Calculator'!$AE$18=E589,1,0),0)</f>
        <v>0</v>
      </c>
      <c r="C589" s="81">
        <f t="shared" si="9"/>
        <v>0</v>
      </c>
      <c r="D589" s="425" t="s">
        <v>2475</v>
      </c>
      <c r="E589" s="425">
        <v>2</v>
      </c>
      <c r="F589" s="309">
        <v>29157</v>
      </c>
      <c r="G589" s="78" t="s">
        <v>183</v>
      </c>
      <c r="H589" s="307" t="s">
        <v>184</v>
      </c>
      <c r="I589" s="414">
        <v>29851</v>
      </c>
      <c r="J589" s="77" t="s">
        <v>3175</v>
      </c>
      <c r="K589" s="430" t="s">
        <v>1698</v>
      </c>
      <c r="L589" s="414">
        <v>30817</v>
      </c>
      <c r="M589" s="77" t="s">
        <v>187</v>
      </c>
      <c r="N589" s="311" t="s">
        <v>188</v>
      </c>
      <c r="O589" s="414">
        <v>31633</v>
      </c>
      <c r="P589" s="77" t="s">
        <v>1958</v>
      </c>
      <c r="Q589" s="430" t="s">
        <v>332</v>
      </c>
      <c r="R589" s="414">
        <v>31990</v>
      </c>
      <c r="S589" s="77" t="s">
        <v>3277</v>
      </c>
      <c r="T589" s="311" t="s">
        <v>1462</v>
      </c>
      <c r="U589" s="414">
        <v>32931</v>
      </c>
      <c r="V589" s="77" t="s">
        <v>4264</v>
      </c>
      <c r="W589" s="430" t="s">
        <v>1439</v>
      </c>
      <c r="X589" s="414">
        <v>33872</v>
      </c>
      <c r="Y589" s="77" t="s">
        <v>4265</v>
      </c>
      <c r="Z589" s="311" t="s">
        <v>825</v>
      </c>
      <c r="AA589" s="414">
        <v>34814</v>
      </c>
      <c r="AB589" s="77" t="s">
        <v>2891</v>
      </c>
      <c r="AC589" s="430" t="s">
        <v>826</v>
      </c>
      <c r="AD589" s="414">
        <v>35755</v>
      </c>
      <c r="AE589" s="77" t="s">
        <v>4266</v>
      </c>
      <c r="AF589" s="430" t="s">
        <v>827</v>
      </c>
      <c r="AG589" s="414">
        <v>36696</v>
      </c>
      <c r="AH589" s="77" t="s">
        <v>828</v>
      </c>
      <c r="AI589" s="430" t="s">
        <v>829</v>
      </c>
    </row>
    <row r="590" spans="1:35" x14ac:dyDescent="0.25">
      <c r="A590" s="76">
        <f>IF('Basic Calculator'!$AE$17&lt;&gt;"",IF(VLOOKUP('Basic Calculator'!$AE$17,'Basic Calculator'!$AG$18:$AI$75,3,FALSE)=D590,1,0),0)</f>
        <v>0</v>
      </c>
      <c r="B590" s="405">
        <f>IF('Basic Calculator'!$AE$18&lt;&gt;"",IF('Basic Calculator'!$AE$18=E590,1,0),0)</f>
        <v>0</v>
      </c>
      <c r="C590" s="81">
        <f t="shared" si="9"/>
        <v>0</v>
      </c>
      <c r="D590" s="425" t="s">
        <v>2475</v>
      </c>
      <c r="E590" s="425">
        <v>3</v>
      </c>
      <c r="F590" s="309">
        <v>38176</v>
      </c>
      <c r="G590" s="78" t="s">
        <v>1772</v>
      </c>
      <c r="H590" s="307" t="s">
        <v>2004</v>
      </c>
      <c r="I590" s="414">
        <v>39236</v>
      </c>
      <c r="J590" s="77" t="s">
        <v>991</v>
      </c>
      <c r="K590" s="430" t="s">
        <v>992</v>
      </c>
      <c r="L590" s="414">
        <v>40297</v>
      </c>
      <c r="M590" s="77" t="s">
        <v>1734</v>
      </c>
      <c r="N590" s="311" t="s">
        <v>379</v>
      </c>
      <c r="O590" s="414">
        <v>41357</v>
      </c>
      <c r="P590" s="77" t="s">
        <v>2927</v>
      </c>
      <c r="Q590" s="430" t="s">
        <v>1473</v>
      </c>
      <c r="R590" s="414">
        <v>42417</v>
      </c>
      <c r="S590" s="77" t="s">
        <v>2831</v>
      </c>
      <c r="T590" s="311" t="s">
        <v>2832</v>
      </c>
      <c r="U590" s="414">
        <v>43477</v>
      </c>
      <c r="V590" s="77" t="s">
        <v>2428</v>
      </c>
      <c r="W590" s="430" t="s">
        <v>749</v>
      </c>
      <c r="X590" s="414">
        <v>44538</v>
      </c>
      <c r="Y590" s="77" t="s">
        <v>1366</v>
      </c>
      <c r="Z590" s="311" t="s">
        <v>1304</v>
      </c>
      <c r="AA590" s="414">
        <v>45598</v>
      </c>
      <c r="AB590" s="77" t="s">
        <v>2152</v>
      </c>
      <c r="AC590" s="430" t="s">
        <v>1126</v>
      </c>
      <c r="AD590" s="414">
        <v>46658</v>
      </c>
      <c r="AE590" s="77" t="s">
        <v>2413</v>
      </c>
      <c r="AF590" s="430" t="s">
        <v>1821</v>
      </c>
      <c r="AG590" s="414">
        <v>47719</v>
      </c>
      <c r="AH590" s="77" t="s">
        <v>557</v>
      </c>
      <c r="AI590" s="430" t="s">
        <v>558</v>
      </c>
    </row>
    <row r="591" spans="1:35" x14ac:dyDescent="0.25">
      <c r="A591" s="76">
        <f>IF('Basic Calculator'!$AE$17&lt;&gt;"",IF(VLOOKUP('Basic Calculator'!$AE$17,'Basic Calculator'!$AG$18:$AI$75,3,FALSE)=D591,1,0),0)</f>
        <v>0</v>
      </c>
      <c r="B591" s="405">
        <f>IF('Basic Calculator'!$AE$18&lt;&gt;"",IF('Basic Calculator'!$AE$18=E591,1,0),0)</f>
        <v>0</v>
      </c>
      <c r="C591" s="81">
        <f t="shared" si="9"/>
        <v>0</v>
      </c>
      <c r="D591" s="425" t="s">
        <v>2475</v>
      </c>
      <c r="E591" s="425">
        <v>4</v>
      </c>
      <c r="F591" s="309">
        <v>42852</v>
      </c>
      <c r="G591" s="78" t="s">
        <v>2499</v>
      </c>
      <c r="H591" s="307" t="s">
        <v>1326</v>
      </c>
      <c r="I591" s="414">
        <v>44042</v>
      </c>
      <c r="J591" s="77" t="s">
        <v>3280</v>
      </c>
      <c r="K591" s="430" t="s">
        <v>2943</v>
      </c>
      <c r="L591" s="414">
        <v>45232</v>
      </c>
      <c r="M591" s="77" t="s">
        <v>3951</v>
      </c>
      <c r="N591" s="311" t="s">
        <v>1476</v>
      </c>
      <c r="O591" s="414">
        <v>46422</v>
      </c>
      <c r="P591" s="77" t="s">
        <v>754</v>
      </c>
      <c r="Q591" s="430" t="s">
        <v>755</v>
      </c>
      <c r="R591" s="414">
        <v>47612</v>
      </c>
      <c r="S591" s="77" t="s">
        <v>2023</v>
      </c>
      <c r="T591" s="311" t="s">
        <v>1240</v>
      </c>
      <c r="U591" s="414">
        <v>48802</v>
      </c>
      <c r="V591" s="77" t="s">
        <v>2184</v>
      </c>
      <c r="W591" s="430" t="s">
        <v>1445</v>
      </c>
      <c r="X591" s="414">
        <v>49992</v>
      </c>
      <c r="Y591" s="77" t="s">
        <v>2041</v>
      </c>
      <c r="Z591" s="311" t="s">
        <v>2042</v>
      </c>
      <c r="AA591" s="414">
        <v>51182</v>
      </c>
      <c r="AB591" s="77" t="s">
        <v>1017</v>
      </c>
      <c r="AC591" s="430" t="s">
        <v>1018</v>
      </c>
      <c r="AD591" s="414">
        <v>52372</v>
      </c>
      <c r="AE591" s="77" t="s">
        <v>2867</v>
      </c>
      <c r="AF591" s="430" t="s">
        <v>2868</v>
      </c>
      <c r="AG591" s="414">
        <v>53562</v>
      </c>
      <c r="AH591" s="77" t="s">
        <v>3752</v>
      </c>
      <c r="AI591" s="430" t="s">
        <v>2825</v>
      </c>
    </row>
    <row r="592" spans="1:35" x14ac:dyDescent="0.25">
      <c r="A592" s="76">
        <f>IF('Basic Calculator'!$AE$17&lt;&gt;"",IF(VLOOKUP('Basic Calculator'!$AE$17,'Basic Calculator'!$AG$18:$AI$75,3,FALSE)=D592,1,0),0)</f>
        <v>0</v>
      </c>
      <c r="B592" s="405">
        <f>IF('Basic Calculator'!$AE$18&lt;&gt;"",IF('Basic Calculator'!$AE$18=E592,1,0),0)</f>
        <v>0</v>
      </c>
      <c r="C592" s="81">
        <f t="shared" si="9"/>
        <v>0</v>
      </c>
      <c r="D592" s="425" t="s">
        <v>2475</v>
      </c>
      <c r="E592" s="425">
        <v>5</v>
      </c>
      <c r="F592" s="309">
        <v>49277</v>
      </c>
      <c r="G592" s="78" t="s">
        <v>768</v>
      </c>
      <c r="H592" s="307" t="s">
        <v>769</v>
      </c>
      <c r="I592" s="414">
        <v>50608</v>
      </c>
      <c r="J592" s="77" t="s">
        <v>3202</v>
      </c>
      <c r="K592" s="430" t="s">
        <v>489</v>
      </c>
      <c r="L592" s="414">
        <v>51940</v>
      </c>
      <c r="M592" s="77" t="s">
        <v>1102</v>
      </c>
      <c r="N592" s="311" t="s">
        <v>976</v>
      </c>
      <c r="O592" s="414">
        <v>53271</v>
      </c>
      <c r="P592" s="77" t="s">
        <v>2424</v>
      </c>
      <c r="Q592" s="430" t="s">
        <v>2339</v>
      </c>
      <c r="R592" s="414">
        <v>54603</v>
      </c>
      <c r="S592" s="77" t="s">
        <v>1360</v>
      </c>
      <c r="T592" s="311" t="s">
        <v>1307</v>
      </c>
      <c r="U592" s="414">
        <v>55934</v>
      </c>
      <c r="V592" s="77" t="s">
        <v>964</v>
      </c>
      <c r="W592" s="430" t="s">
        <v>965</v>
      </c>
      <c r="X592" s="414">
        <v>57266</v>
      </c>
      <c r="Y592" s="77" t="s">
        <v>2004</v>
      </c>
      <c r="Z592" s="311" t="s">
        <v>2005</v>
      </c>
      <c r="AA592" s="414">
        <v>58597</v>
      </c>
      <c r="AB592" s="77" t="s">
        <v>573</v>
      </c>
      <c r="AC592" s="430" t="s">
        <v>1383</v>
      </c>
      <c r="AD592" s="414">
        <v>59929</v>
      </c>
      <c r="AE592" s="77" t="s">
        <v>1938</v>
      </c>
      <c r="AF592" s="430" t="s">
        <v>1939</v>
      </c>
      <c r="AG592" s="414">
        <v>61260</v>
      </c>
      <c r="AH592" s="77" t="s">
        <v>1511</v>
      </c>
      <c r="AI592" s="430" t="s">
        <v>2574</v>
      </c>
    </row>
    <row r="593" spans="1:35" x14ac:dyDescent="0.25">
      <c r="A593" s="76">
        <f>IF('Basic Calculator'!$AE$17&lt;&gt;"",IF(VLOOKUP('Basic Calculator'!$AE$17,'Basic Calculator'!$AG$18:$AI$75,3,FALSE)=D593,1,0),0)</f>
        <v>0</v>
      </c>
      <c r="B593" s="405">
        <f>IF('Basic Calculator'!$AE$18&lt;&gt;"",IF('Basic Calculator'!$AE$18=E593,1,0),0)</f>
        <v>0</v>
      </c>
      <c r="C593" s="81">
        <f t="shared" si="9"/>
        <v>0</v>
      </c>
      <c r="D593" s="425" t="s">
        <v>2475</v>
      </c>
      <c r="E593" s="425">
        <v>6</v>
      </c>
      <c r="F593" s="309">
        <v>51964</v>
      </c>
      <c r="G593" s="78" t="s">
        <v>1796</v>
      </c>
      <c r="H593" s="307" t="s">
        <v>1797</v>
      </c>
      <c r="I593" s="414">
        <v>53449</v>
      </c>
      <c r="J593" s="77" t="s">
        <v>357</v>
      </c>
      <c r="K593" s="430" t="s">
        <v>358</v>
      </c>
      <c r="L593" s="414">
        <v>54934</v>
      </c>
      <c r="M593" s="77" t="s">
        <v>2226</v>
      </c>
      <c r="N593" s="311" t="s">
        <v>1022</v>
      </c>
      <c r="O593" s="414">
        <v>56419</v>
      </c>
      <c r="P593" s="77" t="s">
        <v>614</v>
      </c>
      <c r="Q593" s="430" t="s">
        <v>1550</v>
      </c>
      <c r="R593" s="414">
        <v>57904</v>
      </c>
      <c r="S593" s="77" t="s">
        <v>423</v>
      </c>
      <c r="T593" s="311" t="s">
        <v>2928</v>
      </c>
      <c r="U593" s="414">
        <v>59389</v>
      </c>
      <c r="V593" s="77" t="s">
        <v>385</v>
      </c>
      <c r="W593" s="430" t="s">
        <v>1652</v>
      </c>
      <c r="X593" s="414">
        <v>60874</v>
      </c>
      <c r="Y593" s="77" t="s">
        <v>889</v>
      </c>
      <c r="Z593" s="311" t="s">
        <v>2490</v>
      </c>
      <c r="AA593" s="414">
        <v>62358</v>
      </c>
      <c r="AB593" s="77" t="s">
        <v>1778</v>
      </c>
      <c r="AC593" s="430" t="s">
        <v>2218</v>
      </c>
      <c r="AD593" s="414">
        <v>63843</v>
      </c>
      <c r="AE593" s="77" t="s">
        <v>2165</v>
      </c>
      <c r="AF593" s="430" t="s">
        <v>3306</v>
      </c>
      <c r="AG593" s="414">
        <v>65328</v>
      </c>
      <c r="AH593" s="77" t="s">
        <v>2259</v>
      </c>
      <c r="AI593" s="430" t="s">
        <v>2933</v>
      </c>
    </row>
    <row r="594" spans="1:35" x14ac:dyDescent="0.25">
      <c r="A594" s="76">
        <f>IF('Basic Calculator'!$AE$17&lt;&gt;"",IF(VLOOKUP('Basic Calculator'!$AE$17,'Basic Calculator'!$AG$18:$AI$75,3,FALSE)=D594,1,0),0)</f>
        <v>0</v>
      </c>
      <c r="B594" s="405">
        <f>IF('Basic Calculator'!$AE$18&lt;&gt;"",IF('Basic Calculator'!$AE$18=E594,1,0),0)</f>
        <v>0</v>
      </c>
      <c r="C594" s="81">
        <f t="shared" si="9"/>
        <v>0</v>
      </c>
      <c r="D594" s="425" t="s">
        <v>2475</v>
      </c>
      <c r="E594" s="425">
        <v>7</v>
      </c>
      <c r="F594" s="309">
        <v>56095</v>
      </c>
      <c r="G594" s="78" t="s">
        <v>3753</v>
      </c>
      <c r="H594" s="307" t="s">
        <v>782</v>
      </c>
      <c r="I594" s="414">
        <v>57745</v>
      </c>
      <c r="J594" s="77" t="s">
        <v>1651</v>
      </c>
      <c r="K594" s="430" t="s">
        <v>603</v>
      </c>
      <c r="L594" s="414">
        <v>59395</v>
      </c>
      <c r="M594" s="77" t="s">
        <v>385</v>
      </c>
      <c r="N594" s="311" t="s">
        <v>1652</v>
      </c>
      <c r="O594" s="414">
        <v>61045</v>
      </c>
      <c r="P594" s="77" t="s">
        <v>1494</v>
      </c>
      <c r="Q594" s="430" t="s">
        <v>1653</v>
      </c>
      <c r="R594" s="414">
        <v>62695</v>
      </c>
      <c r="S594" s="77" t="s">
        <v>794</v>
      </c>
      <c r="T594" s="311" t="s">
        <v>2967</v>
      </c>
      <c r="U594" s="414">
        <v>64345</v>
      </c>
      <c r="V594" s="77" t="s">
        <v>1654</v>
      </c>
      <c r="W594" s="430" t="s">
        <v>2942</v>
      </c>
      <c r="X594" s="414">
        <v>65995</v>
      </c>
      <c r="Y594" s="77" t="s">
        <v>921</v>
      </c>
      <c r="Z594" s="311" t="s">
        <v>2750</v>
      </c>
      <c r="AA594" s="414">
        <v>67644</v>
      </c>
      <c r="AB594" s="77" t="s">
        <v>3346</v>
      </c>
      <c r="AC594" s="430" t="s">
        <v>3013</v>
      </c>
      <c r="AD594" s="414">
        <v>69294</v>
      </c>
      <c r="AE594" s="77" t="s">
        <v>547</v>
      </c>
      <c r="AF594" s="430" t="s">
        <v>4351</v>
      </c>
      <c r="AG594" s="414">
        <v>70944</v>
      </c>
      <c r="AH594" s="77" t="s">
        <v>479</v>
      </c>
      <c r="AI594" s="430" t="s">
        <v>4351</v>
      </c>
    </row>
    <row r="595" spans="1:35" x14ac:dyDescent="0.25">
      <c r="A595" s="76">
        <f>IF('Basic Calculator'!$AE$17&lt;&gt;"",IF(VLOOKUP('Basic Calculator'!$AE$17,'Basic Calculator'!$AG$18:$AI$75,3,FALSE)=D595,1,0),0)</f>
        <v>0</v>
      </c>
      <c r="B595" s="405">
        <f>IF('Basic Calculator'!$AE$18&lt;&gt;"",IF('Basic Calculator'!$AE$18=E595,1,0),0)</f>
        <v>0</v>
      </c>
      <c r="C595" s="81">
        <f t="shared" si="9"/>
        <v>0</v>
      </c>
      <c r="D595" s="425" t="s">
        <v>2475</v>
      </c>
      <c r="E595" s="425">
        <v>8</v>
      </c>
      <c r="F595" s="309">
        <v>58466</v>
      </c>
      <c r="G595" s="78" t="s">
        <v>1226</v>
      </c>
      <c r="H595" s="307" t="s">
        <v>403</v>
      </c>
      <c r="I595" s="414">
        <v>60293</v>
      </c>
      <c r="J595" s="77" t="s">
        <v>1578</v>
      </c>
      <c r="K595" s="430" t="s">
        <v>2402</v>
      </c>
      <c r="L595" s="414">
        <v>62120</v>
      </c>
      <c r="M595" s="77" t="s">
        <v>2464</v>
      </c>
      <c r="N595" s="311" t="s">
        <v>2900</v>
      </c>
      <c r="O595" s="414">
        <v>63947</v>
      </c>
      <c r="P595" s="77" t="s">
        <v>1799</v>
      </c>
      <c r="Q595" s="430" t="s">
        <v>2893</v>
      </c>
      <c r="R595" s="414">
        <v>65774</v>
      </c>
      <c r="S595" s="77" t="s">
        <v>595</v>
      </c>
      <c r="T595" s="311" t="s">
        <v>2892</v>
      </c>
      <c r="U595" s="414">
        <v>67601</v>
      </c>
      <c r="V595" s="77" t="s">
        <v>545</v>
      </c>
      <c r="W595" s="430" t="s">
        <v>1186</v>
      </c>
      <c r="X595" s="414">
        <v>69428</v>
      </c>
      <c r="Y595" s="77" t="s">
        <v>1512</v>
      </c>
      <c r="Z595" s="311" t="s">
        <v>4351</v>
      </c>
      <c r="AA595" s="414">
        <v>71255</v>
      </c>
      <c r="AB595" s="77" t="s">
        <v>2609</v>
      </c>
      <c r="AC595" s="430" t="s">
        <v>4351</v>
      </c>
      <c r="AD595" s="414">
        <v>73082</v>
      </c>
      <c r="AE595" s="77" t="s">
        <v>2441</v>
      </c>
      <c r="AF595" s="430" t="s">
        <v>4351</v>
      </c>
      <c r="AG595" s="414">
        <v>74908</v>
      </c>
      <c r="AH595" s="77" t="s">
        <v>2391</v>
      </c>
      <c r="AI595" s="430" t="s">
        <v>4351</v>
      </c>
    </row>
    <row r="596" spans="1:35" x14ac:dyDescent="0.25">
      <c r="A596" s="76">
        <f>IF('Basic Calculator'!$AE$17&lt;&gt;"",IF(VLOOKUP('Basic Calculator'!$AE$17,'Basic Calculator'!$AG$18:$AI$75,3,FALSE)=D596,1,0),0)</f>
        <v>0</v>
      </c>
      <c r="B596" s="405">
        <f>IF('Basic Calculator'!$AE$18&lt;&gt;"",IF('Basic Calculator'!$AE$18=E596,1,0),0)</f>
        <v>0</v>
      </c>
      <c r="C596" s="81">
        <f t="shared" si="9"/>
        <v>0</v>
      </c>
      <c r="D596" s="425" t="s">
        <v>2475</v>
      </c>
      <c r="E596" s="425">
        <v>9</v>
      </c>
      <c r="F596" s="309">
        <v>62559</v>
      </c>
      <c r="G596" s="78" t="s">
        <v>2458</v>
      </c>
      <c r="H596" s="307" t="s">
        <v>2748</v>
      </c>
      <c r="I596" s="414">
        <v>64577</v>
      </c>
      <c r="J596" s="77" t="s">
        <v>1865</v>
      </c>
      <c r="K596" s="430" t="s">
        <v>3321</v>
      </c>
      <c r="L596" s="414">
        <v>66595</v>
      </c>
      <c r="M596" s="77" t="s">
        <v>388</v>
      </c>
      <c r="N596" s="311" t="s">
        <v>3598</v>
      </c>
      <c r="O596" s="414">
        <v>68613</v>
      </c>
      <c r="P596" s="77" t="s">
        <v>2764</v>
      </c>
      <c r="Q596" s="430" t="s">
        <v>3072</v>
      </c>
      <c r="R596" s="414">
        <v>70631</v>
      </c>
      <c r="S596" s="77" t="s">
        <v>1985</v>
      </c>
      <c r="T596" s="311" t="s">
        <v>4351</v>
      </c>
      <c r="U596" s="414">
        <v>72649</v>
      </c>
      <c r="V596" s="77" t="s">
        <v>4114</v>
      </c>
      <c r="W596" s="430" t="s">
        <v>4351</v>
      </c>
      <c r="X596" s="414">
        <v>74667</v>
      </c>
      <c r="Y596" s="77" t="s">
        <v>866</v>
      </c>
      <c r="Z596" s="311" t="s">
        <v>4351</v>
      </c>
      <c r="AA596" s="414">
        <v>76685</v>
      </c>
      <c r="AB596" s="77" t="s">
        <v>250</v>
      </c>
      <c r="AC596" s="430" t="s">
        <v>4351</v>
      </c>
      <c r="AD596" s="414">
        <v>78703</v>
      </c>
      <c r="AE596" s="77" t="s">
        <v>289</v>
      </c>
      <c r="AF596" s="430" t="s">
        <v>4351</v>
      </c>
      <c r="AG596" s="414">
        <v>80720</v>
      </c>
      <c r="AH596" s="77" t="s">
        <v>5122</v>
      </c>
      <c r="AI596" s="430" t="s">
        <v>4351</v>
      </c>
    </row>
    <row r="597" spans="1:35" x14ac:dyDescent="0.25">
      <c r="A597" s="76">
        <f>IF('Basic Calculator'!$AE$17&lt;&gt;"",IF(VLOOKUP('Basic Calculator'!$AE$17,'Basic Calculator'!$AG$18:$AI$75,3,FALSE)=D597,1,0),0)</f>
        <v>0</v>
      </c>
      <c r="B597" s="405">
        <f>IF('Basic Calculator'!$AE$18&lt;&gt;"",IF('Basic Calculator'!$AE$18=E597,1,0),0)</f>
        <v>0</v>
      </c>
      <c r="C597" s="81">
        <f t="shared" si="9"/>
        <v>0</v>
      </c>
      <c r="D597" s="425" t="s">
        <v>2475</v>
      </c>
      <c r="E597" s="425">
        <v>10</v>
      </c>
      <c r="F597" s="309">
        <v>68891</v>
      </c>
      <c r="G597" s="78" t="s">
        <v>2337</v>
      </c>
      <c r="H597" s="307" t="s">
        <v>4351</v>
      </c>
      <c r="I597" s="414">
        <v>71113</v>
      </c>
      <c r="J597" s="77" t="s">
        <v>398</v>
      </c>
      <c r="K597" s="430" t="s">
        <v>4351</v>
      </c>
      <c r="L597" s="414">
        <v>73335</v>
      </c>
      <c r="M597" s="77" t="s">
        <v>2897</v>
      </c>
      <c r="N597" s="311" t="s">
        <v>4351</v>
      </c>
      <c r="O597" s="414">
        <v>75557</v>
      </c>
      <c r="P597" s="77" t="s">
        <v>1499</v>
      </c>
      <c r="Q597" s="430" t="s">
        <v>4351</v>
      </c>
      <c r="R597" s="414">
        <v>77779</v>
      </c>
      <c r="S597" s="77" t="s">
        <v>4385</v>
      </c>
      <c r="T597" s="311" t="s">
        <v>4351</v>
      </c>
      <c r="U597" s="414">
        <v>80001</v>
      </c>
      <c r="V597" s="77" t="s">
        <v>715</v>
      </c>
      <c r="W597" s="430" t="s">
        <v>4351</v>
      </c>
      <c r="X597" s="414">
        <v>82223</v>
      </c>
      <c r="Y597" s="77" t="s">
        <v>4665</v>
      </c>
      <c r="Z597" s="311" t="s">
        <v>4351</v>
      </c>
      <c r="AA597" s="414">
        <v>84445</v>
      </c>
      <c r="AB597" s="77" t="s">
        <v>1840</v>
      </c>
      <c r="AC597" s="430" t="s">
        <v>4351</v>
      </c>
      <c r="AD597" s="414">
        <v>86667</v>
      </c>
      <c r="AE597" s="77" t="s">
        <v>4666</v>
      </c>
      <c r="AF597" s="430" t="s">
        <v>4351</v>
      </c>
      <c r="AG597" s="414">
        <v>88889</v>
      </c>
      <c r="AH597" s="77" t="s">
        <v>2026</v>
      </c>
      <c r="AI597" s="430" t="s">
        <v>4351</v>
      </c>
    </row>
    <row r="598" spans="1:35" x14ac:dyDescent="0.25">
      <c r="A598" s="76">
        <f>IF('Basic Calculator'!$AE$17&lt;&gt;"",IF(VLOOKUP('Basic Calculator'!$AE$17,'Basic Calculator'!$AG$18:$AI$75,3,FALSE)=D598,1,0),0)</f>
        <v>0</v>
      </c>
      <c r="B598" s="405">
        <f>IF('Basic Calculator'!$AE$18&lt;&gt;"",IF('Basic Calculator'!$AE$18=E598,1,0),0)</f>
        <v>0</v>
      </c>
      <c r="C598" s="81">
        <f t="shared" si="9"/>
        <v>0</v>
      </c>
      <c r="D598" s="425" t="s">
        <v>2475</v>
      </c>
      <c r="E598" s="425">
        <v>11</v>
      </c>
      <c r="F598" s="309">
        <v>73249</v>
      </c>
      <c r="G598" s="78" t="s">
        <v>2245</v>
      </c>
      <c r="H598" s="307" t="s">
        <v>4351</v>
      </c>
      <c r="I598" s="414">
        <v>75690</v>
      </c>
      <c r="J598" s="77" t="s">
        <v>1151</v>
      </c>
      <c r="K598" s="430" t="s">
        <v>4351</v>
      </c>
      <c r="L598" s="414">
        <v>78132</v>
      </c>
      <c r="M598" s="77" t="s">
        <v>2952</v>
      </c>
      <c r="N598" s="311" t="s">
        <v>4351</v>
      </c>
      <c r="O598" s="414">
        <v>80573</v>
      </c>
      <c r="P598" s="77" t="s">
        <v>400</v>
      </c>
      <c r="Q598" s="430" t="s">
        <v>4351</v>
      </c>
      <c r="R598" s="414">
        <v>83014</v>
      </c>
      <c r="S598" s="77" t="s">
        <v>1667</v>
      </c>
      <c r="T598" s="311" t="s">
        <v>4351</v>
      </c>
      <c r="U598" s="414">
        <v>85456</v>
      </c>
      <c r="V598" s="77" t="s">
        <v>694</v>
      </c>
      <c r="W598" s="430" t="s">
        <v>4351</v>
      </c>
      <c r="X598" s="414">
        <v>87897</v>
      </c>
      <c r="Y598" s="77" t="s">
        <v>1383</v>
      </c>
      <c r="Z598" s="311" t="s">
        <v>4351</v>
      </c>
      <c r="AA598" s="414">
        <v>90339</v>
      </c>
      <c r="AB598" s="77" t="s">
        <v>1706</v>
      </c>
      <c r="AC598" s="430" t="s">
        <v>4351</v>
      </c>
      <c r="AD598" s="414">
        <v>92780</v>
      </c>
      <c r="AE598" s="77" t="s">
        <v>2027</v>
      </c>
      <c r="AF598" s="430" t="s">
        <v>4351</v>
      </c>
      <c r="AG598" s="414">
        <v>95221</v>
      </c>
      <c r="AH598" s="77" t="s">
        <v>2003</v>
      </c>
      <c r="AI598" s="430" t="s">
        <v>4351</v>
      </c>
    </row>
    <row r="599" spans="1:35" x14ac:dyDescent="0.25">
      <c r="A599" s="76">
        <f>IF('Basic Calculator'!$AE$17&lt;&gt;"",IF(VLOOKUP('Basic Calculator'!$AE$17,'Basic Calculator'!$AG$18:$AI$75,3,FALSE)=D599,1,0),0)</f>
        <v>0</v>
      </c>
      <c r="B599" s="405">
        <f>IF('Basic Calculator'!$AE$18&lt;&gt;"",IF('Basic Calculator'!$AE$18=E599,1,0),0)</f>
        <v>0</v>
      </c>
      <c r="C599" s="81">
        <f t="shared" si="9"/>
        <v>0</v>
      </c>
      <c r="D599" s="425" t="s">
        <v>2475</v>
      </c>
      <c r="E599" s="425">
        <v>12</v>
      </c>
      <c r="F599" s="309">
        <v>87796</v>
      </c>
      <c r="G599" s="78" t="s">
        <v>2937</v>
      </c>
      <c r="H599" s="307" t="s">
        <v>4351</v>
      </c>
      <c r="I599" s="414">
        <v>90722</v>
      </c>
      <c r="J599" s="77" t="s">
        <v>1943</v>
      </c>
      <c r="K599" s="430" t="s">
        <v>4351</v>
      </c>
      <c r="L599" s="414">
        <v>93648</v>
      </c>
      <c r="M599" s="77" t="s">
        <v>1054</v>
      </c>
      <c r="N599" s="311" t="s">
        <v>4351</v>
      </c>
      <c r="O599" s="414">
        <v>96574</v>
      </c>
      <c r="P599" s="77" t="s">
        <v>4639</v>
      </c>
      <c r="Q599" s="430" t="s">
        <v>4351</v>
      </c>
      <c r="R599" s="414">
        <v>99500</v>
      </c>
      <c r="S599" s="77" t="s">
        <v>3707</v>
      </c>
      <c r="T599" s="311" t="s">
        <v>4351</v>
      </c>
      <c r="U599" s="414">
        <v>102426</v>
      </c>
      <c r="V599" s="77" t="s">
        <v>3327</v>
      </c>
      <c r="W599" s="430" t="s">
        <v>4351</v>
      </c>
      <c r="X599" s="414">
        <v>105352</v>
      </c>
      <c r="Y599" s="77" t="s">
        <v>3670</v>
      </c>
      <c r="Z599" s="311" t="s">
        <v>3670</v>
      </c>
      <c r="AA599" s="414">
        <v>108278</v>
      </c>
      <c r="AB599" s="77" t="s">
        <v>5123</v>
      </c>
      <c r="AC599" s="430" t="s">
        <v>5123</v>
      </c>
      <c r="AD599" s="414">
        <v>111204</v>
      </c>
      <c r="AE599" s="77" t="s">
        <v>4705</v>
      </c>
      <c r="AF599" s="430" t="s">
        <v>4705</v>
      </c>
      <c r="AG599" s="414">
        <v>114131</v>
      </c>
      <c r="AH599" s="77" t="s">
        <v>2957</v>
      </c>
      <c r="AI599" s="430" t="s">
        <v>2957</v>
      </c>
    </row>
    <row r="600" spans="1:35" x14ac:dyDescent="0.25">
      <c r="A600" s="76">
        <f>IF('Basic Calculator'!$AE$17&lt;&gt;"",IF(VLOOKUP('Basic Calculator'!$AE$17,'Basic Calculator'!$AG$18:$AI$75,3,FALSE)=D600,1,0),0)</f>
        <v>0</v>
      </c>
      <c r="B600" s="405">
        <f>IF('Basic Calculator'!$AE$18&lt;&gt;"",IF('Basic Calculator'!$AE$18=E600,1,0),0)</f>
        <v>0</v>
      </c>
      <c r="C600" s="81">
        <f t="shared" si="9"/>
        <v>0</v>
      </c>
      <c r="D600" s="425" t="s">
        <v>2475</v>
      </c>
      <c r="E600" s="425">
        <v>13</v>
      </c>
      <c r="F600" s="309">
        <v>104400</v>
      </c>
      <c r="G600" s="78" t="s">
        <v>5124</v>
      </c>
      <c r="H600" s="307" t="s">
        <v>5124</v>
      </c>
      <c r="I600" s="414">
        <v>107881</v>
      </c>
      <c r="J600" s="77" t="s">
        <v>3490</v>
      </c>
      <c r="K600" s="430" t="s">
        <v>3490</v>
      </c>
      <c r="L600" s="414">
        <v>111361</v>
      </c>
      <c r="M600" s="77" t="s">
        <v>5125</v>
      </c>
      <c r="N600" s="311" t="s">
        <v>5125</v>
      </c>
      <c r="O600" s="414">
        <v>114842</v>
      </c>
      <c r="P600" s="77" t="s">
        <v>4505</v>
      </c>
      <c r="Q600" s="430" t="s">
        <v>4505</v>
      </c>
      <c r="R600" s="414">
        <v>118322</v>
      </c>
      <c r="S600" s="77" t="s">
        <v>5126</v>
      </c>
      <c r="T600" s="311" t="s">
        <v>5126</v>
      </c>
      <c r="U600" s="414">
        <v>121803</v>
      </c>
      <c r="V600" s="77" t="s">
        <v>5127</v>
      </c>
      <c r="W600" s="430" t="s">
        <v>5127</v>
      </c>
      <c r="X600" s="414">
        <v>125283</v>
      </c>
      <c r="Y600" s="77" t="s">
        <v>2627</v>
      </c>
      <c r="Z600" s="311" t="s">
        <v>2627</v>
      </c>
      <c r="AA600" s="414">
        <v>128763</v>
      </c>
      <c r="AB600" s="77" t="s">
        <v>5128</v>
      </c>
      <c r="AC600" s="430" t="s">
        <v>5128</v>
      </c>
      <c r="AD600" s="414">
        <v>132244</v>
      </c>
      <c r="AE600" s="77" t="s">
        <v>4605</v>
      </c>
      <c r="AF600" s="430" t="s">
        <v>4605</v>
      </c>
      <c r="AG600" s="414">
        <v>135724</v>
      </c>
      <c r="AH600" s="77" t="s">
        <v>5129</v>
      </c>
      <c r="AI600" s="430" t="s">
        <v>5129</v>
      </c>
    </row>
    <row r="601" spans="1:35" x14ac:dyDescent="0.25">
      <c r="A601" s="76">
        <f>IF('Basic Calculator'!$AE$17&lt;&gt;"",IF(VLOOKUP('Basic Calculator'!$AE$17,'Basic Calculator'!$AG$18:$AI$75,3,FALSE)=D601,1,0),0)</f>
        <v>0</v>
      </c>
      <c r="B601" s="405">
        <f>IF('Basic Calculator'!$AE$18&lt;&gt;"",IF('Basic Calculator'!$AE$18=E601,1,0),0)</f>
        <v>0</v>
      </c>
      <c r="C601" s="81">
        <f t="shared" si="9"/>
        <v>0</v>
      </c>
      <c r="D601" s="425" t="s">
        <v>2475</v>
      </c>
      <c r="E601" s="425">
        <v>14</v>
      </c>
      <c r="F601" s="309">
        <v>123370</v>
      </c>
      <c r="G601" s="78" t="s">
        <v>1857</v>
      </c>
      <c r="H601" s="307" t="s">
        <v>1857</v>
      </c>
      <c r="I601" s="414">
        <v>127483</v>
      </c>
      <c r="J601" s="77" t="s">
        <v>5130</v>
      </c>
      <c r="K601" s="430" t="s">
        <v>5130</v>
      </c>
      <c r="L601" s="414">
        <v>131595</v>
      </c>
      <c r="M601" s="77" t="s">
        <v>5131</v>
      </c>
      <c r="N601" s="311" t="s">
        <v>5131</v>
      </c>
      <c r="O601" s="414">
        <v>135708</v>
      </c>
      <c r="P601" s="77" t="s">
        <v>5129</v>
      </c>
      <c r="Q601" s="430" t="s">
        <v>5129</v>
      </c>
      <c r="R601" s="414">
        <v>139820</v>
      </c>
      <c r="S601" s="77" t="s">
        <v>5132</v>
      </c>
      <c r="T601" s="311" t="s">
        <v>5132</v>
      </c>
      <c r="U601" s="414">
        <v>143933</v>
      </c>
      <c r="V601" s="77" t="s">
        <v>5133</v>
      </c>
      <c r="W601" s="430" t="s">
        <v>5133</v>
      </c>
      <c r="X601" s="414">
        <v>148045</v>
      </c>
      <c r="Y601" s="77" t="s">
        <v>5134</v>
      </c>
      <c r="Z601" s="311" t="s">
        <v>5134</v>
      </c>
      <c r="AA601" s="414">
        <v>152158</v>
      </c>
      <c r="AB601" s="77" t="s">
        <v>5135</v>
      </c>
      <c r="AC601" s="430" t="s">
        <v>5135</v>
      </c>
      <c r="AD601" s="414">
        <v>156271</v>
      </c>
      <c r="AE601" s="77" t="s">
        <v>5136</v>
      </c>
      <c r="AF601" s="430" t="s">
        <v>5136</v>
      </c>
      <c r="AG601" s="414">
        <v>160383</v>
      </c>
      <c r="AH601" s="77" t="s">
        <v>5137</v>
      </c>
      <c r="AI601" s="430" t="s">
        <v>5137</v>
      </c>
    </row>
    <row r="602" spans="1:35" ht="15.75" thickBot="1" x14ac:dyDescent="0.3">
      <c r="A602" s="419">
        <f>IF('Basic Calculator'!$AE$17&lt;&gt;"",IF(VLOOKUP('Basic Calculator'!$AE$17,'Basic Calculator'!$AG$18:$AI$75,3,FALSE)=D602,1,0),0)</f>
        <v>0</v>
      </c>
      <c r="B602" s="420">
        <f>IF('Basic Calculator'!$AE$18&lt;&gt;"",IF('Basic Calculator'!$AE$18=E602,1,0),0)</f>
        <v>0</v>
      </c>
      <c r="C602" s="422">
        <f t="shared" si="9"/>
        <v>0</v>
      </c>
      <c r="D602" s="426" t="s">
        <v>2475</v>
      </c>
      <c r="E602" s="426">
        <v>15</v>
      </c>
      <c r="F602" s="423">
        <v>145115</v>
      </c>
      <c r="G602" s="416" t="s">
        <v>3936</v>
      </c>
      <c r="H602" s="428" t="s">
        <v>3936</v>
      </c>
      <c r="I602" s="415">
        <v>149951</v>
      </c>
      <c r="J602" s="431" t="s">
        <v>3289</v>
      </c>
      <c r="K602" s="432" t="s">
        <v>3289</v>
      </c>
      <c r="L602" s="415">
        <v>154788</v>
      </c>
      <c r="M602" s="431" t="s">
        <v>4249</v>
      </c>
      <c r="N602" s="433" t="s">
        <v>4249</v>
      </c>
      <c r="O602" s="415">
        <v>159625</v>
      </c>
      <c r="P602" s="431" t="s">
        <v>5138</v>
      </c>
      <c r="Q602" s="432" t="s">
        <v>5138</v>
      </c>
      <c r="R602" s="415">
        <v>164461</v>
      </c>
      <c r="S602" s="431" t="s">
        <v>5139</v>
      </c>
      <c r="T602" s="433" t="s">
        <v>5139</v>
      </c>
      <c r="U602" s="415">
        <v>169298</v>
      </c>
      <c r="V602" s="431" t="s">
        <v>5140</v>
      </c>
      <c r="W602" s="432" t="s">
        <v>5140</v>
      </c>
      <c r="X602" s="415">
        <v>174135</v>
      </c>
      <c r="Y602" s="431" t="s">
        <v>5141</v>
      </c>
      <c r="Z602" s="433" t="s">
        <v>5141</v>
      </c>
      <c r="AA602" s="415">
        <v>178972</v>
      </c>
      <c r="AB602" s="431" t="s">
        <v>4861</v>
      </c>
      <c r="AC602" s="432" t="s">
        <v>4861</v>
      </c>
      <c r="AD602" s="415">
        <v>183808</v>
      </c>
      <c r="AE602" s="431" t="s">
        <v>5142</v>
      </c>
      <c r="AF602" s="432" t="s">
        <v>5142</v>
      </c>
      <c r="AG602" s="415">
        <v>188645</v>
      </c>
      <c r="AH602" s="431" t="s">
        <v>5143</v>
      </c>
      <c r="AI602" s="432" t="s">
        <v>5143</v>
      </c>
    </row>
    <row r="603" spans="1:35" x14ac:dyDescent="0.25">
      <c r="A603" s="82">
        <f>IF('Basic Calculator'!$AE$17&lt;&gt;"",IF(VLOOKUP('Basic Calculator'!$AE$17,'Basic Calculator'!$AG$18:$AI$75,3,FALSE)=D603,1,0),0)</f>
        <v>0</v>
      </c>
      <c r="B603" s="407">
        <f>IF('Basic Calculator'!$AE$18&lt;&gt;"",IF('Basic Calculator'!$AE$18=E603,1,0),0)</f>
        <v>0</v>
      </c>
      <c r="C603" s="83">
        <f t="shared" si="9"/>
        <v>0</v>
      </c>
      <c r="D603" s="434" t="s">
        <v>1751</v>
      </c>
      <c r="E603" s="434">
        <v>1</v>
      </c>
      <c r="F603" s="308">
        <v>25856</v>
      </c>
      <c r="G603" s="84" t="s">
        <v>2737</v>
      </c>
      <c r="H603" s="400" t="s">
        <v>1352</v>
      </c>
      <c r="I603" s="413">
        <v>26723</v>
      </c>
      <c r="J603" s="85" t="s">
        <v>4901</v>
      </c>
      <c r="K603" s="429" t="s">
        <v>2035</v>
      </c>
      <c r="L603" s="413">
        <v>27582</v>
      </c>
      <c r="M603" s="85" t="s">
        <v>2815</v>
      </c>
      <c r="N603" s="310" t="s">
        <v>923</v>
      </c>
      <c r="O603" s="413">
        <v>28439</v>
      </c>
      <c r="P603" s="85" t="s">
        <v>908</v>
      </c>
      <c r="Q603" s="429" t="s">
        <v>909</v>
      </c>
      <c r="R603" s="413">
        <v>29297</v>
      </c>
      <c r="S603" s="85" t="s">
        <v>2705</v>
      </c>
      <c r="T603" s="310" t="s">
        <v>551</v>
      </c>
      <c r="U603" s="413">
        <v>29799</v>
      </c>
      <c r="V603" s="85" t="s">
        <v>2366</v>
      </c>
      <c r="W603" s="429" t="s">
        <v>1356</v>
      </c>
      <c r="X603" s="413">
        <v>30650</v>
      </c>
      <c r="Y603" s="85" t="s">
        <v>2615</v>
      </c>
      <c r="Z603" s="310" t="s">
        <v>236</v>
      </c>
      <c r="AA603" s="413">
        <v>31507</v>
      </c>
      <c r="AB603" s="85" t="s">
        <v>3237</v>
      </c>
      <c r="AC603" s="429" t="s">
        <v>851</v>
      </c>
      <c r="AD603" s="413">
        <v>31541</v>
      </c>
      <c r="AE603" s="85" t="s">
        <v>2467</v>
      </c>
      <c r="AF603" s="429" t="s">
        <v>238</v>
      </c>
      <c r="AG603" s="413">
        <v>32342</v>
      </c>
      <c r="AH603" s="85" t="s">
        <v>3630</v>
      </c>
      <c r="AI603" s="429" t="s">
        <v>3631</v>
      </c>
    </row>
    <row r="604" spans="1:35" x14ac:dyDescent="0.25">
      <c r="A604" s="76">
        <f>IF('Basic Calculator'!$AE$17&lt;&gt;"",IF(VLOOKUP('Basic Calculator'!$AE$17,'Basic Calculator'!$AG$18:$AI$75,3,FALSE)=D604,1,0),0)</f>
        <v>0</v>
      </c>
      <c r="B604" s="405">
        <f>IF('Basic Calculator'!$AE$18&lt;&gt;"",IF('Basic Calculator'!$AE$18=E604,1,0),0)</f>
        <v>0</v>
      </c>
      <c r="C604" s="81">
        <f t="shared" si="9"/>
        <v>0</v>
      </c>
      <c r="D604" s="425" t="s">
        <v>1751</v>
      </c>
      <c r="E604" s="425">
        <v>2</v>
      </c>
      <c r="F604" s="309">
        <v>29073</v>
      </c>
      <c r="G604" s="78" t="s">
        <v>2216</v>
      </c>
      <c r="H604" s="307" t="s">
        <v>219</v>
      </c>
      <c r="I604" s="414">
        <v>29765</v>
      </c>
      <c r="J604" s="77" t="s">
        <v>4703</v>
      </c>
      <c r="K604" s="430" t="s">
        <v>1498</v>
      </c>
      <c r="L604" s="414">
        <v>30728</v>
      </c>
      <c r="M604" s="77" t="s">
        <v>1257</v>
      </c>
      <c r="N604" s="311" t="s">
        <v>849</v>
      </c>
      <c r="O604" s="414">
        <v>31541</v>
      </c>
      <c r="P604" s="77" t="s">
        <v>2467</v>
      </c>
      <c r="Q604" s="430" t="s">
        <v>238</v>
      </c>
      <c r="R604" s="414">
        <v>31898</v>
      </c>
      <c r="S604" s="77" t="s">
        <v>2747</v>
      </c>
      <c r="T604" s="311" t="s">
        <v>1529</v>
      </c>
      <c r="U604" s="414">
        <v>32836</v>
      </c>
      <c r="V604" s="77" t="s">
        <v>2468</v>
      </c>
      <c r="W604" s="430" t="s">
        <v>2353</v>
      </c>
      <c r="X604" s="414">
        <v>33775</v>
      </c>
      <c r="Y604" s="77" t="s">
        <v>4620</v>
      </c>
      <c r="Z604" s="311" t="s">
        <v>3499</v>
      </c>
      <c r="AA604" s="414">
        <v>34713</v>
      </c>
      <c r="AB604" s="77" t="s">
        <v>3764</v>
      </c>
      <c r="AC604" s="430" t="s">
        <v>3765</v>
      </c>
      <c r="AD604" s="414">
        <v>35652</v>
      </c>
      <c r="AE604" s="77" t="s">
        <v>5144</v>
      </c>
      <c r="AF604" s="430" t="s">
        <v>1136</v>
      </c>
      <c r="AG604" s="414">
        <v>36590</v>
      </c>
      <c r="AH604" s="77" t="s">
        <v>3224</v>
      </c>
      <c r="AI604" s="430" t="s">
        <v>425</v>
      </c>
    </row>
    <row r="605" spans="1:35" x14ac:dyDescent="0.25">
      <c r="A605" s="76">
        <f>IF('Basic Calculator'!$AE$17&lt;&gt;"",IF(VLOOKUP('Basic Calculator'!$AE$17,'Basic Calculator'!$AG$18:$AI$75,3,FALSE)=D605,1,0),0)</f>
        <v>0</v>
      </c>
      <c r="B605" s="405">
        <f>IF('Basic Calculator'!$AE$18&lt;&gt;"",IF('Basic Calculator'!$AE$18=E605,1,0),0)</f>
        <v>0</v>
      </c>
      <c r="C605" s="81">
        <f t="shared" si="9"/>
        <v>0</v>
      </c>
      <c r="D605" s="425" t="s">
        <v>1751</v>
      </c>
      <c r="E605" s="425">
        <v>3</v>
      </c>
      <c r="F605" s="309">
        <v>38066</v>
      </c>
      <c r="G605" s="78" t="s">
        <v>5145</v>
      </c>
      <c r="H605" s="307" t="s">
        <v>872</v>
      </c>
      <c r="I605" s="414">
        <v>39123</v>
      </c>
      <c r="J605" s="77" t="s">
        <v>1588</v>
      </c>
      <c r="K605" s="430" t="s">
        <v>1235</v>
      </c>
      <c r="L605" s="414">
        <v>40180</v>
      </c>
      <c r="M605" s="77" t="s">
        <v>4496</v>
      </c>
      <c r="N605" s="311" t="s">
        <v>4270</v>
      </c>
      <c r="O605" s="414">
        <v>41238</v>
      </c>
      <c r="P605" s="77" t="s">
        <v>1311</v>
      </c>
      <c r="Q605" s="430" t="s">
        <v>1505</v>
      </c>
      <c r="R605" s="414">
        <v>42295</v>
      </c>
      <c r="S605" s="77" t="s">
        <v>303</v>
      </c>
      <c r="T605" s="311" t="s">
        <v>971</v>
      </c>
      <c r="U605" s="414">
        <v>43352</v>
      </c>
      <c r="V605" s="77" t="s">
        <v>1752</v>
      </c>
      <c r="W605" s="430" t="s">
        <v>1546</v>
      </c>
      <c r="X605" s="414">
        <v>44409</v>
      </c>
      <c r="Y605" s="77" t="s">
        <v>2063</v>
      </c>
      <c r="Z605" s="311" t="s">
        <v>1125</v>
      </c>
      <c r="AA605" s="414">
        <v>45467</v>
      </c>
      <c r="AB605" s="77" t="s">
        <v>1615</v>
      </c>
      <c r="AC605" s="430" t="s">
        <v>797</v>
      </c>
      <c r="AD605" s="414">
        <v>46524</v>
      </c>
      <c r="AE605" s="77" t="s">
        <v>2173</v>
      </c>
      <c r="AF605" s="430" t="s">
        <v>1046</v>
      </c>
      <c r="AG605" s="414">
        <v>47581</v>
      </c>
      <c r="AH605" s="77" t="s">
        <v>824</v>
      </c>
      <c r="AI605" s="430" t="s">
        <v>1222</v>
      </c>
    </row>
    <row r="606" spans="1:35" x14ac:dyDescent="0.25">
      <c r="A606" s="76">
        <f>IF('Basic Calculator'!$AE$17&lt;&gt;"",IF(VLOOKUP('Basic Calculator'!$AE$17,'Basic Calculator'!$AG$18:$AI$75,3,FALSE)=D606,1,0),0)</f>
        <v>0</v>
      </c>
      <c r="B606" s="405">
        <f>IF('Basic Calculator'!$AE$18&lt;&gt;"",IF('Basic Calculator'!$AE$18=E606,1,0),0)</f>
        <v>0</v>
      </c>
      <c r="C606" s="81">
        <f t="shared" si="9"/>
        <v>0</v>
      </c>
      <c r="D606" s="425" t="s">
        <v>1751</v>
      </c>
      <c r="E606" s="425">
        <v>4</v>
      </c>
      <c r="F606" s="309">
        <v>42729</v>
      </c>
      <c r="G606" s="78" t="s">
        <v>2817</v>
      </c>
      <c r="H606" s="307" t="s">
        <v>1239</v>
      </c>
      <c r="I606" s="414">
        <v>43915</v>
      </c>
      <c r="J606" s="77" t="s">
        <v>1712</v>
      </c>
      <c r="K606" s="430" t="s">
        <v>1713</v>
      </c>
      <c r="L606" s="414">
        <v>45102</v>
      </c>
      <c r="M606" s="77" t="s">
        <v>4330</v>
      </c>
      <c r="N606" s="311" t="s">
        <v>596</v>
      </c>
      <c r="O606" s="414">
        <v>46289</v>
      </c>
      <c r="P606" s="77" t="s">
        <v>1775</v>
      </c>
      <c r="Q606" s="430" t="s">
        <v>1512</v>
      </c>
      <c r="R606" s="414">
        <v>47475</v>
      </c>
      <c r="S606" s="77" t="s">
        <v>4223</v>
      </c>
      <c r="T606" s="311" t="s">
        <v>1120</v>
      </c>
      <c r="U606" s="414">
        <v>48662</v>
      </c>
      <c r="V606" s="77" t="s">
        <v>2182</v>
      </c>
      <c r="W606" s="430" t="s">
        <v>2183</v>
      </c>
      <c r="X606" s="414">
        <v>49848</v>
      </c>
      <c r="Y606" s="77" t="s">
        <v>1590</v>
      </c>
      <c r="Z606" s="311" t="s">
        <v>1591</v>
      </c>
      <c r="AA606" s="414">
        <v>51035</v>
      </c>
      <c r="AB606" s="77" t="s">
        <v>1843</v>
      </c>
      <c r="AC606" s="430" t="s">
        <v>2073</v>
      </c>
      <c r="AD606" s="414">
        <v>52221</v>
      </c>
      <c r="AE606" s="77" t="s">
        <v>826</v>
      </c>
      <c r="AF606" s="430" t="s">
        <v>1700</v>
      </c>
      <c r="AG606" s="414">
        <v>53408</v>
      </c>
      <c r="AH606" s="77" t="s">
        <v>2326</v>
      </c>
      <c r="AI606" s="430" t="s">
        <v>1442</v>
      </c>
    </row>
    <row r="607" spans="1:35" x14ac:dyDescent="0.25">
      <c r="A607" s="76">
        <f>IF('Basic Calculator'!$AE$17&lt;&gt;"",IF(VLOOKUP('Basic Calculator'!$AE$17,'Basic Calculator'!$AG$18:$AI$75,3,FALSE)=D607,1,0),0)</f>
        <v>0</v>
      </c>
      <c r="B607" s="405">
        <f>IF('Basic Calculator'!$AE$18&lt;&gt;"",IF('Basic Calculator'!$AE$18=E607,1,0),0)</f>
        <v>0</v>
      </c>
      <c r="C607" s="81">
        <f t="shared" si="9"/>
        <v>0</v>
      </c>
      <c r="D607" s="425" t="s">
        <v>1751</v>
      </c>
      <c r="E607" s="425">
        <v>5</v>
      </c>
      <c r="F607" s="309">
        <v>49134</v>
      </c>
      <c r="G607" s="78" t="s">
        <v>1608</v>
      </c>
      <c r="H607" s="307" t="s">
        <v>1715</v>
      </c>
      <c r="I607" s="414">
        <v>50462</v>
      </c>
      <c r="J607" s="77" t="s">
        <v>1150</v>
      </c>
      <c r="K607" s="430" t="s">
        <v>1151</v>
      </c>
      <c r="L607" s="414">
        <v>51790</v>
      </c>
      <c r="M607" s="77" t="s">
        <v>628</v>
      </c>
      <c r="N607" s="311" t="s">
        <v>629</v>
      </c>
      <c r="O607" s="414">
        <v>53118</v>
      </c>
      <c r="P607" s="77" t="s">
        <v>1098</v>
      </c>
      <c r="Q607" s="430" t="s">
        <v>1099</v>
      </c>
      <c r="R607" s="414">
        <v>54445</v>
      </c>
      <c r="S607" s="77" t="s">
        <v>1201</v>
      </c>
      <c r="T607" s="311" t="s">
        <v>2963</v>
      </c>
      <c r="U607" s="414">
        <v>55773</v>
      </c>
      <c r="V607" s="77" t="s">
        <v>1175</v>
      </c>
      <c r="W607" s="430" t="s">
        <v>2335</v>
      </c>
      <c r="X607" s="414">
        <v>57101</v>
      </c>
      <c r="Y607" s="77" t="s">
        <v>872</v>
      </c>
      <c r="Z607" s="311" t="s">
        <v>873</v>
      </c>
      <c r="AA607" s="414">
        <v>58428</v>
      </c>
      <c r="AB607" s="77" t="s">
        <v>695</v>
      </c>
      <c r="AC607" s="430" t="s">
        <v>696</v>
      </c>
      <c r="AD607" s="414">
        <v>59756</v>
      </c>
      <c r="AE607" s="77" t="s">
        <v>2644</v>
      </c>
      <c r="AF607" s="430" t="s">
        <v>2645</v>
      </c>
      <c r="AG607" s="414">
        <v>61084</v>
      </c>
      <c r="AH607" s="77" t="s">
        <v>1037</v>
      </c>
      <c r="AI607" s="430" t="s">
        <v>2155</v>
      </c>
    </row>
    <row r="608" spans="1:35" x14ac:dyDescent="0.25">
      <c r="A608" s="76">
        <f>IF('Basic Calculator'!$AE$17&lt;&gt;"",IF(VLOOKUP('Basic Calculator'!$AE$17,'Basic Calculator'!$AG$18:$AI$75,3,FALSE)=D608,1,0),0)</f>
        <v>0</v>
      </c>
      <c r="B608" s="405">
        <f>IF('Basic Calculator'!$AE$18&lt;&gt;"",IF('Basic Calculator'!$AE$18=E608,1,0),0)</f>
        <v>0</v>
      </c>
      <c r="C608" s="81">
        <f t="shared" si="9"/>
        <v>0</v>
      </c>
      <c r="D608" s="425" t="s">
        <v>1751</v>
      </c>
      <c r="E608" s="425">
        <v>6</v>
      </c>
      <c r="F608" s="309">
        <v>51815</v>
      </c>
      <c r="G608" s="78" t="s">
        <v>549</v>
      </c>
      <c r="H608" s="307" t="s">
        <v>550</v>
      </c>
      <c r="I608" s="414">
        <v>53295</v>
      </c>
      <c r="J608" s="77" t="s">
        <v>1664</v>
      </c>
      <c r="K608" s="430" t="s">
        <v>1665</v>
      </c>
      <c r="L608" s="414">
        <v>54776</v>
      </c>
      <c r="M608" s="77" t="s">
        <v>359</v>
      </c>
      <c r="N608" s="311" t="s">
        <v>2154</v>
      </c>
      <c r="O608" s="414">
        <v>56256</v>
      </c>
      <c r="P608" s="77" t="s">
        <v>1380</v>
      </c>
      <c r="Q608" s="430" t="s">
        <v>4964</v>
      </c>
      <c r="R608" s="414">
        <v>57737</v>
      </c>
      <c r="S608" s="77" t="s">
        <v>1651</v>
      </c>
      <c r="T608" s="311" t="s">
        <v>603</v>
      </c>
      <c r="U608" s="414">
        <v>59217</v>
      </c>
      <c r="V608" s="77" t="s">
        <v>530</v>
      </c>
      <c r="W608" s="430" t="s">
        <v>2346</v>
      </c>
      <c r="X608" s="414">
        <v>60698</v>
      </c>
      <c r="Y608" s="77" t="s">
        <v>1101</v>
      </c>
      <c r="Z608" s="311" t="s">
        <v>2818</v>
      </c>
      <c r="AA608" s="414">
        <v>62179</v>
      </c>
      <c r="AB608" s="77" t="s">
        <v>321</v>
      </c>
      <c r="AC608" s="430" t="s">
        <v>3441</v>
      </c>
      <c r="AD608" s="414">
        <v>63659</v>
      </c>
      <c r="AE608" s="77" t="s">
        <v>617</v>
      </c>
      <c r="AF608" s="430" t="s">
        <v>3637</v>
      </c>
      <c r="AG608" s="414">
        <v>65140</v>
      </c>
      <c r="AH608" s="77" t="s">
        <v>2774</v>
      </c>
      <c r="AI608" s="430" t="s">
        <v>2775</v>
      </c>
    </row>
    <row r="609" spans="1:35" x14ac:dyDescent="0.25">
      <c r="A609" s="76">
        <f>IF('Basic Calculator'!$AE$17&lt;&gt;"",IF(VLOOKUP('Basic Calculator'!$AE$17,'Basic Calculator'!$AG$18:$AI$75,3,FALSE)=D609,1,0),0)</f>
        <v>0</v>
      </c>
      <c r="B609" s="405">
        <f>IF('Basic Calculator'!$AE$18&lt;&gt;"",IF('Basic Calculator'!$AE$18=E609,1,0),0)</f>
        <v>0</v>
      </c>
      <c r="C609" s="81">
        <f t="shared" si="9"/>
        <v>0</v>
      </c>
      <c r="D609" s="425" t="s">
        <v>1751</v>
      </c>
      <c r="E609" s="425">
        <v>7</v>
      </c>
      <c r="F609" s="309">
        <v>55933</v>
      </c>
      <c r="G609" s="78" t="s">
        <v>964</v>
      </c>
      <c r="H609" s="307" t="s">
        <v>965</v>
      </c>
      <c r="I609" s="414">
        <v>57578</v>
      </c>
      <c r="J609" s="77" t="s">
        <v>1261</v>
      </c>
      <c r="K609" s="430" t="s">
        <v>2874</v>
      </c>
      <c r="L609" s="414">
        <v>59223</v>
      </c>
      <c r="M609" s="77" t="s">
        <v>430</v>
      </c>
      <c r="N609" s="311" t="s">
        <v>2055</v>
      </c>
      <c r="O609" s="414">
        <v>60869</v>
      </c>
      <c r="P609" s="77" t="s">
        <v>889</v>
      </c>
      <c r="Q609" s="430" t="s">
        <v>2490</v>
      </c>
      <c r="R609" s="414">
        <v>62514</v>
      </c>
      <c r="S609" s="77" t="s">
        <v>1836</v>
      </c>
      <c r="T609" s="311" t="s">
        <v>2076</v>
      </c>
      <c r="U609" s="414">
        <v>64159</v>
      </c>
      <c r="V609" s="77" t="s">
        <v>1565</v>
      </c>
      <c r="W609" s="430" t="s">
        <v>2749</v>
      </c>
      <c r="X609" s="414">
        <v>65804</v>
      </c>
      <c r="Y609" s="77" t="s">
        <v>1693</v>
      </c>
      <c r="Z609" s="311" t="s">
        <v>2665</v>
      </c>
      <c r="AA609" s="414">
        <v>67449</v>
      </c>
      <c r="AB609" s="77" t="s">
        <v>2168</v>
      </c>
      <c r="AC609" s="430" t="s">
        <v>2621</v>
      </c>
      <c r="AD609" s="414">
        <v>69095</v>
      </c>
      <c r="AE609" s="77" t="s">
        <v>1422</v>
      </c>
      <c r="AF609" s="430" t="s">
        <v>3445</v>
      </c>
      <c r="AG609" s="414">
        <v>70740</v>
      </c>
      <c r="AH609" s="77" t="s">
        <v>225</v>
      </c>
      <c r="AI609" s="430" t="s">
        <v>3445</v>
      </c>
    </row>
    <row r="610" spans="1:35" x14ac:dyDescent="0.25">
      <c r="A610" s="76">
        <f>IF('Basic Calculator'!$AE$17&lt;&gt;"",IF(VLOOKUP('Basic Calculator'!$AE$17,'Basic Calculator'!$AG$18:$AI$75,3,FALSE)=D610,1,0),0)</f>
        <v>0</v>
      </c>
      <c r="B610" s="405">
        <f>IF('Basic Calculator'!$AE$18&lt;&gt;"",IF('Basic Calculator'!$AE$18=E610,1,0),0)</f>
        <v>0</v>
      </c>
      <c r="C610" s="81">
        <f t="shared" si="9"/>
        <v>0</v>
      </c>
      <c r="D610" s="425" t="s">
        <v>1751</v>
      </c>
      <c r="E610" s="425">
        <v>8</v>
      </c>
      <c r="F610" s="309">
        <v>58298</v>
      </c>
      <c r="G610" s="78" t="s">
        <v>1467</v>
      </c>
      <c r="H610" s="307" t="s">
        <v>1595</v>
      </c>
      <c r="I610" s="414">
        <v>60119</v>
      </c>
      <c r="J610" s="77" t="s">
        <v>1655</v>
      </c>
      <c r="K610" s="430" t="s">
        <v>2999</v>
      </c>
      <c r="L610" s="414">
        <v>61941</v>
      </c>
      <c r="M610" s="77" t="s">
        <v>2925</v>
      </c>
      <c r="N610" s="311" t="s">
        <v>2929</v>
      </c>
      <c r="O610" s="414">
        <v>63763</v>
      </c>
      <c r="P610" s="77" t="s">
        <v>1123</v>
      </c>
      <c r="Q610" s="430" t="s">
        <v>2719</v>
      </c>
      <c r="R610" s="414">
        <v>65584</v>
      </c>
      <c r="S610" s="77" t="s">
        <v>846</v>
      </c>
      <c r="T610" s="311" t="s">
        <v>3121</v>
      </c>
      <c r="U610" s="414">
        <v>67406</v>
      </c>
      <c r="V610" s="77" t="s">
        <v>1013</v>
      </c>
      <c r="W610" s="430" t="s">
        <v>3240</v>
      </c>
      <c r="X610" s="414">
        <v>69228</v>
      </c>
      <c r="Y610" s="77" t="s">
        <v>640</v>
      </c>
      <c r="Z610" s="311" t="s">
        <v>3445</v>
      </c>
      <c r="AA610" s="414">
        <v>71049</v>
      </c>
      <c r="AB610" s="77" t="s">
        <v>361</v>
      </c>
      <c r="AC610" s="430" t="s">
        <v>3445</v>
      </c>
      <c r="AD610" s="414">
        <v>72871</v>
      </c>
      <c r="AE610" s="77" t="s">
        <v>1043</v>
      </c>
      <c r="AF610" s="430" t="s">
        <v>3445</v>
      </c>
      <c r="AG610" s="414">
        <v>74692</v>
      </c>
      <c r="AH610" s="77" t="s">
        <v>1278</v>
      </c>
      <c r="AI610" s="430" t="s">
        <v>3445</v>
      </c>
    </row>
    <row r="611" spans="1:35" x14ac:dyDescent="0.25">
      <c r="A611" s="76">
        <f>IF('Basic Calculator'!$AE$17&lt;&gt;"",IF(VLOOKUP('Basic Calculator'!$AE$17,'Basic Calculator'!$AG$18:$AI$75,3,FALSE)=D611,1,0),0)</f>
        <v>0</v>
      </c>
      <c r="B611" s="405">
        <f>IF('Basic Calculator'!$AE$18&lt;&gt;"",IF('Basic Calculator'!$AE$18=E611,1,0),0)</f>
        <v>0</v>
      </c>
      <c r="C611" s="81">
        <f t="shared" si="9"/>
        <v>0</v>
      </c>
      <c r="D611" s="425" t="s">
        <v>1751</v>
      </c>
      <c r="E611" s="425">
        <v>9</v>
      </c>
      <c r="F611" s="309">
        <v>62379</v>
      </c>
      <c r="G611" s="78" t="s">
        <v>3295</v>
      </c>
      <c r="H611" s="307" t="s">
        <v>2781</v>
      </c>
      <c r="I611" s="414">
        <v>64391</v>
      </c>
      <c r="J611" s="77" t="s">
        <v>1242</v>
      </c>
      <c r="K611" s="430" t="s">
        <v>2896</v>
      </c>
      <c r="L611" s="414">
        <v>66403</v>
      </c>
      <c r="M611" s="77" t="s">
        <v>212</v>
      </c>
      <c r="N611" s="311" t="s">
        <v>2753</v>
      </c>
      <c r="O611" s="414">
        <v>68415</v>
      </c>
      <c r="P611" s="77" t="s">
        <v>1126</v>
      </c>
      <c r="Q611" s="430" t="s">
        <v>3141</v>
      </c>
      <c r="R611" s="414">
        <v>70427</v>
      </c>
      <c r="S611" s="77" t="s">
        <v>2427</v>
      </c>
      <c r="T611" s="311" t="s">
        <v>3445</v>
      </c>
      <c r="U611" s="414">
        <v>72439</v>
      </c>
      <c r="V611" s="77" t="s">
        <v>1211</v>
      </c>
      <c r="W611" s="430" t="s">
        <v>3445</v>
      </c>
      <c r="X611" s="414">
        <v>74451</v>
      </c>
      <c r="Y611" s="77" t="s">
        <v>622</v>
      </c>
      <c r="Z611" s="311" t="s">
        <v>3445</v>
      </c>
      <c r="AA611" s="414">
        <v>76464</v>
      </c>
      <c r="AB611" s="77" t="s">
        <v>2838</v>
      </c>
      <c r="AC611" s="430" t="s">
        <v>3445</v>
      </c>
      <c r="AD611" s="414">
        <v>78476</v>
      </c>
      <c r="AE611" s="77" t="s">
        <v>2761</v>
      </c>
      <c r="AF611" s="430" t="s">
        <v>3445</v>
      </c>
      <c r="AG611" s="414">
        <v>80488</v>
      </c>
      <c r="AH611" s="77" t="s">
        <v>509</v>
      </c>
      <c r="AI611" s="430" t="s">
        <v>3445</v>
      </c>
    </row>
    <row r="612" spans="1:35" x14ac:dyDescent="0.25">
      <c r="A612" s="76">
        <f>IF('Basic Calculator'!$AE$17&lt;&gt;"",IF(VLOOKUP('Basic Calculator'!$AE$17,'Basic Calculator'!$AG$18:$AI$75,3,FALSE)=D612,1,0),0)</f>
        <v>0</v>
      </c>
      <c r="B612" s="405">
        <f>IF('Basic Calculator'!$AE$18&lt;&gt;"",IF('Basic Calculator'!$AE$18=E612,1,0),0)</f>
        <v>0</v>
      </c>
      <c r="C612" s="81">
        <f t="shared" si="9"/>
        <v>0</v>
      </c>
      <c r="D612" s="425" t="s">
        <v>1751</v>
      </c>
      <c r="E612" s="425">
        <v>10</v>
      </c>
      <c r="F612" s="309">
        <v>68693</v>
      </c>
      <c r="G612" s="78" t="s">
        <v>2065</v>
      </c>
      <c r="H612" s="307" t="s">
        <v>3445</v>
      </c>
      <c r="I612" s="414">
        <v>70908</v>
      </c>
      <c r="J612" s="77" t="s">
        <v>802</v>
      </c>
      <c r="K612" s="430" t="s">
        <v>3445</v>
      </c>
      <c r="L612" s="414">
        <v>73124</v>
      </c>
      <c r="M612" s="77" t="s">
        <v>1180</v>
      </c>
      <c r="N612" s="311" t="s">
        <v>3445</v>
      </c>
      <c r="O612" s="414">
        <v>75339</v>
      </c>
      <c r="P612" s="77" t="s">
        <v>2265</v>
      </c>
      <c r="Q612" s="430" t="s">
        <v>3445</v>
      </c>
      <c r="R612" s="414">
        <v>77555</v>
      </c>
      <c r="S612" s="77" t="s">
        <v>346</v>
      </c>
      <c r="T612" s="311" t="s">
        <v>3445</v>
      </c>
      <c r="U612" s="414">
        <v>79770</v>
      </c>
      <c r="V612" s="77" t="s">
        <v>2401</v>
      </c>
      <c r="W612" s="430" t="s">
        <v>3445</v>
      </c>
      <c r="X612" s="414">
        <v>81986</v>
      </c>
      <c r="Y612" s="77" t="s">
        <v>3370</v>
      </c>
      <c r="Z612" s="311" t="s">
        <v>3445</v>
      </c>
      <c r="AA612" s="414">
        <v>84202</v>
      </c>
      <c r="AB612" s="77" t="s">
        <v>1100</v>
      </c>
      <c r="AC612" s="430" t="s">
        <v>3445</v>
      </c>
      <c r="AD612" s="414">
        <v>86417</v>
      </c>
      <c r="AE612" s="77" t="s">
        <v>3472</v>
      </c>
      <c r="AF612" s="430" t="s">
        <v>3445</v>
      </c>
      <c r="AG612" s="414">
        <v>88633</v>
      </c>
      <c r="AH612" s="77" t="s">
        <v>2275</v>
      </c>
      <c r="AI612" s="430" t="s">
        <v>3445</v>
      </c>
    </row>
    <row r="613" spans="1:35" x14ac:dyDescent="0.25">
      <c r="A613" s="76">
        <f>IF('Basic Calculator'!$AE$17&lt;&gt;"",IF(VLOOKUP('Basic Calculator'!$AE$17,'Basic Calculator'!$AG$18:$AI$75,3,FALSE)=D613,1,0),0)</f>
        <v>0</v>
      </c>
      <c r="B613" s="405">
        <f>IF('Basic Calculator'!$AE$18&lt;&gt;"",IF('Basic Calculator'!$AE$18=E613,1,0),0)</f>
        <v>0</v>
      </c>
      <c r="C613" s="81">
        <f t="shared" si="9"/>
        <v>0</v>
      </c>
      <c r="D613" s="425" t="s">
        <v>1751</v>
      </c>
      <c r="E613" s="425">
        <v>11</v>
      </c>
      <c r="F613" s="309">
        <v>73038</v>
      </c>
      <c r="G613" s="78" t="s">
        <v>1015</v>
      </c>
      <c r="H613" s="307" t="s">
        <v>3445</v>
      </c>
      <c r="I613" s="414">
        <v>75472</v>
      </c>
      <c r="J613" s="77" t="s">
        <v>3179</v>
      </c>
      <c r="K613" s="430" t="s">
        <v>3445</v>
      </c>
      <c r="L613" s="414">
        <v>77906</v>
      </c>
      <c r="M613" s="77" t="s">
        <v>2491</v>
      </c>
      <c r="N613" s="311" t="s">
        <v>3445</v>
      </c>
      <c r="O613" s="414">
        <v>80341</v>
      </c>
      <c r="P613" s="77" t="s">
        <v>2241</v>
      </c>
      <c r="Q613" s="430" t="s">
        <v>3445</v>
      </c>
      <c r="R613" s="414">
        <v>82775</v>
      </c>
      <c r="S613" s="77" t="s">
        <v>1765</v>
      </c>
      <c r="T613" s="311" t="s">
        <v>3445</v>
      </c>
      <c r="U613" s="414">
        <v>85209</v>
      </c>
      <c r="V613" s="77" t="s">
        <v>1337</v>
      </c>
      <c r="W613" s="430" t="s">
        <v>3445</v>
      </c>
      <c r="X613" s="414">
        <v>87644</v>
      </c>
      <c r="Y613" s="77" t="s">
        <v>696</v>
      </c>
      <c r="Z613" s="311" t="s">
        <v>3445</v>
      </c>
      <c r="AA613" s="414">
        <v>90078</v>
      </c>
      <c r="AB613" s="77" t="s">
        <v>644</v>
      </c>
      <c r="AC613" s="430" t="s">
        <v>3445</v>
      </c>
      <c r="AD613" s="414">
        <v>92512</v>
      </c>
      <c r="AE613" s="77" t="s">
        <v>2434</v>
      </c>
      <c r="AF613" s="430" t="s">
        <v>3445</v>
      </c>
      <c r="AG613" s="414">
        <v>94947</v>
      </c>
      <c r="AH613" s="77" t="s">
        <v>3229</v>
      </c>
      <c r="AI613" s="430" t="s">
        <v>3445</v>
      </c>
    </row>
    <row r="614" spans="1:35" x14ac:dyDescent="0.25">
      <c r="A614" s="76">
        <f>IF('Basic Calculator'!$AE$17&lt;&gt;"",IF(VLOOKUP('Basic Calculator'!$AE$17,'Basic Calculator'!$AG$18:$AI$75,3,FALSE)=D614,1,0),0)</f>
        <v>0</v>
      </c>
      <c r="B614" s="405">
        <f>IF('Basic Calculator'!$AE$18&lt;&gt;"",IF('Basic Calculator'!$AE$18=E614,1,0),0)</f>
        <v>0</v>
      </c>
      <c r="C614" s="81">
        <f t="shared" si="9"/>
        <v>0</v>
      </c>
      <c r="D614" s="425" t="s">
        <v>1751</v>
      </c>
      <c r="E614" s="425">
        <v>12</v>
      </c>
      <c r="F614" s="309">
        <v>87543</v>
      </c>
      <c r="G614" s="78" t="s">
        <v>5146</v>
      </c>
      <c r="H614" s="307" t="s">
        <v>3445</v>
      </c>
      <c r="I614" s="414">
        <v>90460</v>
      </c>
      <c r="J614" s="77" t="s">
        <v>2402</v>
      </c>
      <c r="K614" s="430" t="s">
        <v>3445</v>
      </c>
      <c r="L614" s="414">
        <v>93378</v>
      </c>
      <c r="M614" s="77" t="s">
        <v>2743</v>
      </c>
      <c r="N614" s="311" t="s">
        <v>3445</v>
      </c>
      <c r="O614" s="414">
        <v>96296</v>
      </c>
      <c r="P614" s="77" t="s">
        <v>2714</v>
      </c>
      <c r="Q614" s="430" t="s">
        <v>3445</v>
      </c>
      <c r="R614" s="414">
        <v>99213</v>
      </c>
      <c r="S614" s="77" t="s">
        <v>2914</v>
      </c>
      <c r="T614" s="311" t="s">
        <v>3445</v>
      </c>
      <c r="U614" s="414">
        <v>102131</v>
      </c>
      <c r="V614" s="77" t="s">
        <v>5147</v>
      </c>
      <c r="W614" s="430" t="s">
        <v>3445</v>
      </c>
      <c r="X614" s="414">
        <v>105049</v>
      </c>
      <c r="Y614" s="77" t="s">
        <v>3182</v>
      </c>
      <c r="Z614" s="311" t="s">
        <v>3182</v>
      </c>
      <c r="AA614" s="414">
        <v>107966</v>
      </c>
      <c r="AB614" s="77" t="s">
        <v>5108</v>
      </c>
      <c r="AC614" s="430" t="s">
        <v>5108</v>
      </c>
      <c r="AD614" s="414">
        <v>110884</v>
      </c>
      <c r="AE614" s="77" t="s">
        <v>3685</v>
      </c>
      <c r="AF614" s="430" t="s">
        <v>3685</v>
      </c>
      <c r="AG614" s="414">
        <v>113802</v>
      </c>
      <c r="AH614" s="77" t="s">
        <v>3618</v>
      </c>
      <c r="AI614" s="430" t="s">
        <v>3618</v>
      </c>
    </row>
    <row r="615" spans="1:35" x14ac:dyDescent="0.25">
      <c r="A615" s="76">
        <f>IF('Basic Calculator'!$AE$17&lt;&gt;"",IF(VLOOKUP('Basic Calculator'!$AE$17,'Basic Calculator'!$AG$18:$AI$75,3,FALSE)=D615,1,0),0)</f>
        <v>0</v>
      </c>
      <c r="B615" s="405">
        <f>IF('Basic Calculator'!$AE$18&lt;&gt;"",IF('Basic Calculator'!$AE$18=E615,1,0),0)</f>
        <v>0</v>
      </c>
      <c r="C615" s="81">
        <f t="shared" si="9"/>
        <v>0</v>
      </c>
      <c r="D615" s="425" t="s">
        <v>1751</v>
      </c>
      <c r="E615" s="425">
        <v>13</v>
      </c>
      <c r="F615" s="309">
        <v>104100</v>
      </c>
      <c r="G615" s="78" t="s">
        <v>5046</v>
      </c>
      <c r="H615" s="307" t="s">
        <v>5046</v>
      </c>
      <c r="I615" s="414">
        <v>107570</v>
      </c>
      <c r="J615" s="77" t="s">
        <v>3296</v>
      </c>
      <c r="K615" s="430" t="s">
        <v>3296</v>
      </c>
      <c r="L615" s="414">
        <v>111040</v>
      </c>
      <c r="M615" s="77" t="s">
        <v>3388</v>
      </c>
      <c r="N615" s="311" t="s">
        <v>3388</v>
      </c>
      <c r="O615" s="414">
        <v>114511</v>
      </c>
      <c r="P615" s="77" t="s">
        <v>5148</v>
      </c>
      <c r="Q615" s="430" t="s">
        <v>5148</v>
      </c>
      <c r="R615" s="414">
        <v>117981</v>
      </c>
      <c r="S615" s="77" t="s">
        <v>4984</v>
      </c>
      <c r="T615" s="311" t="s">
        <v>4984</v>
      </c>
      <c r="U615" s="414">
        <v>121451</v>
      </c>
      <c r="V615" s="77" t="s">
        <v>3183</v>
      </c>
      <c r="W615" s="430" t="s">
        <v>3183</v>
      </c>
      <c r="X615" s="414">
        <v>124922</v>
      </c>
      <c r="Y615" s="77" t="s">
        <v>5149</v>
      </c>
      <c r="Z615" s="311" t="s">
        <v>5149</v>
      </c>
      <c r="AA615" s="414">
        <v>128392</v>
      </c>
      <c r="AB615" s="77" t="s">
        <v>5150</v>
      </c>
      <c r="AC615" s="430" t="s">
        <v>5150</v>
      </c>
      <c r="AD615" s="414">
        <v>131863</v>
      </c>
      <c r="AE615" s="77" t="s">
        <v>4363</v>
      </c>
      <c r="AF615" s="430" t="s">
        <v>4363</v>
      </c>
      <c r="AG615" s="414">
        <v>135333</v>
      </c>
      <c r="AH615" s="77" t="s">
        <v>3621</v>
      </c>
      <c r="AI615" s="430" t="s">
        <v>3621</v>
      </c>
    </row>
    <row r="616" spans="1:35" x14ac:dyDescent="0.25">
      <c r="A616" s="76">
        <f>IF('Basic Calculator'!$AE$17&lt;&gt;"",IF(VLOOKUP('Basic Calculator'!$AE$17,'Basic Calculator'!$AG$18:$AI$75,3,FALSE)=D616,1,0),0)</f>
        <v>0</v>
      </c>
      <c r="B616" s="405">
        <f>IF('Basic Calculator'!$AE$18&lt;&gt;"",IF('Basic Calculator'!$AE$18=E616,1,0),0)</f>
        <v>0</v>
      </c>
      <c r="C616" s="81">
        <f t="shared" si="9"/>
        <v>0</v>
      </c>
      <c r="D616" s="425" t="s">
        <v>1751</v>
      </c>
      <c r="E616" s="425">
        <v>14</v>
      </c>
      <c r="F616" s="309">
        <v>123014</v>
      </c>
      <c r="G616" s="78" t="s">
        <v>3264</v>
      </c>
      <c r="H616" s="307" t="s">
        <v>3264</v>
      </c>
      <c r="I616" s="414">
        <v>127115</v>
      </c>
      <c r="J616" s="77" t="s">
        <v>5151</v>
      </c>
      <c r="K616" s="430" t="s">
        <v>5151</v>
      </c>
      <c r="L616" s="414">
        <v>131216</v>
      </c>
      <c r="M616" s="77" t="s">
        <v>2745</v>
      </c>
      <c r="N616" s="311" t="s">
        <v>2745</v>
      </c>
      <c r="O616" s="414">
        <v>135316</v>
      </c>
      <c r="P616" s="77" t="s">
        <v>3731</v>
      </c>
      <c r="Q616" s="430" t="s">
        <v>3731</v>
      </c>
      <c r="R616" s="414">
        <v>139417</v>
      </c>
      <c r="S616" s="77" t="s">
        <v>3658</v>
      </c>
      <c r="T616" s="311" t="s">
        <v>3658</v>
      </c>
      <c r="U616" s="414">
        <v>143518</v>
      </c>
      <c r="V616" s="77" t="s">
        <v>5152</v>
      </c>
      <c r="W616" s="430" t="s">
        <v>5152</v>
      </c>
      <c r="X616" s="414">
        <v>147619</v>
      </c>
      <c r="Y616" s="77" t="s">
        <v>5153</v>
      </c>
      <c r="Z616" s="311" t="s">
        <v>5153</v>
      </c>
      <c r="AA616" s="414">
        <v>151719</v>
      </c>
      <c r="AB616" s="77" t="s">
        <v>5154</v>
      </c>
      <c r="AC616" s="430" t="s">
        <v>5154</v>
      </c>
      <c r="AD616" s="414">
        <v>155820</v>
      </c>
      <c r="AE616" s="77" t="s">
        <v>5155</v>
      </c>
      <c r="AF616" s="430" t="s">
        <v>5155</v>
      </c>
      <c r="AG616" s="414">
        <v>159921</v>
      </c>
      <c r="AH616" s="77" t="s">
        <v>3211</v>
      </c>
      <c r="AI616" s="430" t="s">
        <v>3211</v>
      </c>
    </row>
    <row r="617" spans="1:35" ht="15.75" thickBot="1" x14ac:dyDescent="0.3">
      <c r="A617" s="419">
        <f>IF('Basic Calculator'!$AE$17&lt;&gt;"",IF(VLOOKUP('Basic Calculator'!$AE$17,'Basic Calculator'!$AG$18:$AI$75,3,FALSE)=D617,1,0),0)</f>
        <v>0</v>
      </c>
      <c r="B617" s="420">
        <f>IF('Basic Calculator'!$AE$18&lt;&gt;"",IF('Basic Calculator'!$AE$18=E617,1,0),0)</f>
        <v>0</v>
      </c>
      <c r="C617" s="422">
        <f t="shared" si="9"/>
        <v>0</v>
      </c>
      <c r="D617" s="426" t="s">
        <v>1751</v>
      </c>
      <c r="E617" s="426">
        <v>15</v>
      </c>
      <c r="F617" s="423">
        <v>144696</v>
      </c>
      <c r="G617" s="416" t="s">
        <v>3265</v>
      </c>
      <c r="H617" s="428" t="s">
        <v>3265</v>
      </c>
      <c r="I617" s="415">
        <v>149519</v>
      </c>
      <c r="J617" s="431" t="s">
        <v>5156</v>
      </c>
      <c r="K617" s="432" t="s">
        <v>5156</v>
      </c>
      <c r="L617" s="415">
        <v>154342</v>
      </c>
      <c r="M617" s="431" t="s">
        <v>2746</v>
      </c>
      <c r="N617" s="433" t="s">
        <v>2746</v>
      </c>
      <c r="O617" s="415">
        <v>159165</v>
      </c>
      <c r="P617" s="431" t="s">
        <v>4435</v>
      </c>
      <c r="Q617" s="432" t="s">
        <v>4435</v>
      </c>
      <c r="R617" s="415">
        <v>163987</v>
      </c>
      <c r="S617" s="431" t="s">
        <v>5157</v>
      </c>
      <c r="T617" s="433" t="s">
        <v>5157</v>
      </c>
      <c r="U617" s="415">
        <v>168810</v>
      </c>
      <c r="V617" s="431" t="s">
        <v>5158</v>
      </c>
      <c r="W617" s="432" t="s">
        <v>5158</v>
      </c>
      <c r="X617" s="415">
        <v>173633</v>
      </c>
      <c r="Y617" s="431" t="s">
        <v>5159</v>
      </c>
      <c r="Z617" s="433" t="s">
        <v>5159</v>
      </c>
      <c r="AA617" s="415">
        <v>178456</v>
      </c>
      <c r="AB617" s="431" t="s">
        <v>5160</v>
      </c>
      <c r="AC617" s="432" t="s">
        <v>5160</v>
      </c>
      <c r="AD617" s="415">
        <v>183278</v>
      </c>
      <c r="AE617" s="431" t="s">
        <v>5161</v>
      </c>
      <c r="AF617" s="432" t="s">
        <v>5161</v>
      </c>
      <c r="AG617" s="415">
        <v>188101</v>
      </c>
      <c r="AH617" s="431" t="s">
        <v>5162</v>
      </c>
      <c r="AI617" s="432" t="s">
        <v>5162</v>
      </c>
    </row>
    <row r="618" spans="1:35" x14ac:dyDescent="0.25">
      <c r="A618" s="82">
        <f>IF('Basic Calculator'!$AE$17&lt;&gt;"",IF(VLOOKUP('Basic Calculator'!$AE$17,'Basic Calculator'!$AG$18:$AI$75,3,FALSE)=D618,1,0),0)</f>
        <v>0</v>
      </c>
      <c r="B618" s="407">
        <f>IF('Basic Calculator'!$AE$18&lt;&gt;"",IF('Basic Calculator'!$AE$18=E618,1,0),0)</f>
        <v>0</v>
      </c>
      <c r="C618" s="83">
        <f t="shared" si="9"/>
        <v>0</v>
      </c>
      <c r="D618" s="434" t="s">
        <v>1754</v>
      </c>
      <c r="E618" s="434">
        <v>1</v>
      </c>
      <c r="F618" s="308">
        <v>28263</v>
      </c>
      <c r="G618" s="84" t="s">
        <v>1708</v>
      </c>
      <c r="H618" s="400" t="s">
        <v>1433</v>
      </c>
      <c r="I618" s="413">
        <v>29212</v>
      </c>
      <c r="J618" s="85" t="s">
        <v>2890</v>
      </c>
      <c r="K618" s="429" t="s">
        <v>822</v>
      </c>
      <c r="L618" s="413">
        <v>30150</v>
      </c>
      <c r="M618" s="85" t="s">
        <v>3799</v>
      </c>
      <c r="N618" s="310" t="s">
        <v>3800</v>
      </c>
      <c r="O618" s="413">
        <v>31087</v>
      </c>
      <c r="P618" s="85" t="s">
        <v>3570</v>
      </c>
      <c r="Q618" s="429" t="s">
        <v>1317</v>
      </c>
      <c r="R618" s="413">
        <v>32024</v>
      </c>
      <c r="S618" s="85" t="s">
        <v>2802</v>
      </c>
      <c r="T618" s="310" t="s">
        <v>1415</v>
      </c>
      <c r="U618" s="413">
        <v>32573</v>
      </c>
      <c r="V618" s="85" t="s">
        <v>1063</v>
      </c>
      <c r="W618" s="429" t="s">
        <v>1064</v>
      </c>
      <c r="X618" s="413">
        <v>33504</v>
      </c>
      <c r="Y618" s="85" t="s">
        <v>309</v>
      </c>
      <c r="Z618" s="310" t="s">
        <v>310</v>
      </c>
      <c r="AA618" s="413">
        <v>34441</v>
      </c>
      <c r="AB618" s="85" t="s">
        <v>649</v>
      </c>
      <c r="AC618" s="429" t="s">
        <v>462</v>
      </c>
      <c r="AD618" s="413">
        <v>34478</v>
      </c>
      <c r="AE618" s="85" t="s">
        <v>3150</v>
      </c>
      <c r="AF618" s="429" t="s">
        <v>624</v>
      </c>
      <c r="AG618" s="413">
        <v>35354</v>
      </c>
      <c r="AH618" s="85" t="s">
        <v>4063</v>
      </c>
      <c r="AI618" s="429" t="s">
        <v>4064</v>
      </c>
    </row>
    <row r="619" spans="1:35" x14ac:dyDescent="0.25">
      <c r="A619" s="76">
        <f>IF('Basic Calculator'!$AE$17&lt;&gt;"",IF(VLOOKUP('Basic Calculator'!$AE$17,'Basic Calculator'!$AG$18:$AI$75,3,FALSE)=D619,1,0),0)</f>
        <v>0</v>
      </c>
      <c r="B619" s="405">
        <f>IF('Basic Calculator'!$AE$18&lt;&gt;"",IF('Basic Calculator'!$AE$18=E619,1,0),0)</f>
        <v>0</v>
      </c>
      <c r="C619" s="81">
        <f t="shared" si="9"/>
        <v>0</v>
      </c>
      <c r="D619" s="425" t="s">
        <v>1754</v>
      </c>
      <c r="E619" s="425">
        <v>2</v>
      </c>
      <c r="F619" s="309">
        <v>31780</v>
      </c>
      <c r="G619" s="78" t="s">
        <v>2641</v>
      </c>
      <c r="H619" s="307" t="s">
        <v>608</v>
      </c>
      <c r="I619" s="414">
        <v>32536</v>
      </c>
      <c r="J619" s="77" t="s">
        <v>2385</v>
      </c>
      <c r="K619" s="430" t="s">
        <v>1159</v>
      </c>
      <c r="L619" s="414">
        <v>33589</v>
      </c>
      <c r="M619" s="77" t="s">
        <v>2438</v>
      </c>
      <c r="N619" s="311" t="s">
        <v>1359</v>
      </c>
      <c r="O619" s="414">
        <v>34478</v>
      </c>
      <c r="P619" s="77" t="s">
        <v>3150</v>
      </c>
      <c r="Q619" s="430" t="s">
        <v>624</v>
      </c>
      <c r="R619" s="414">
        <v>34868</v>
      </c>
      <c r="S619" s="77" t="s">
        <v>2660</v>
      </c>
      <c r="T619" s="311" t="s">
        <v>1673</v>
      </c>
      <c r="U619" s="414">
        <v>35894</v>
      </c>
      <c r="V619" s="77" t="s">
        <v>5163</v>
      </c>
      <c r="W619" s="430" t="s">
        <v>1691</v>
      </c>
      <c r="X619" s="414">
        <v>36920</v>
      </c>
      <c r="Y619" s="77" t="s">
        <v>313</v>
      </c>
      <c r="Z619" s="311" t="s">
        <v>274</v>
      </c>
      <c r="AA619" s="414">
        <v>37945</v>
      </c>
      <c r="AB619" s="77" t="s">
        <v>204</v>
      </c>
      <c r="AC619" s="430" t="s">
        <v>662</v>
      </c>
      <c r="AD619" s="414">
        <v>38971</v>
      </c>
      <c r="AE619" s="77" t="s">
        <v>2368</v>
      </c>
      <c r="AF619" s="430" t="s">
        <v>1226</v>
      </c>
      <c r="AG619" s="414">
        <v>39997</v>
      </c>
      <c r="AH619" s="77" t="s">
        <v>410</v>
      </c>
      <c r="AI619" s="430" t="s">
        <v>884</v>
      </c>
    </row>
    <row r="620" spans="1:35" x14ac:dyDescent="0.25">
      <c r="A620" s="76">
        <f>IF('Basic Calculator'!$AE$17&lt;&gt;"",IF(VLOOKUP('Basic Calculator'!$AE$17,'Basic Calculator'!$AG$18:$AI$75,3,FALSE)=D620,1,0),0)</f>
        <v>0</v>
      </c>
      <c r="B620" s="405">
        <f>IF('Basic Calculator'!$AE$18&lt;&gt;"",IF('Basic Calculator'!$AE$18=E620,1,0),0)</f>
        <v>0</v>
      </c>
      <c r="C620" s="81">
        <f t="shared" si="9"/>
        <v>0</v>
      </c>
      <c r="D620" s="425" t="s">
        <v>1754</v>
      </c>
      <c r="E620" s="425">
        <v>3</v>
      </c>
      <c r="F620" s="309">
        <v>41610</v>
      </c>
      <c r="G620" s="78" t="s">
        <v>1612</v>
      </c>
      <c r="H620" s="307" t="s">
        <v>1377</v>
      </c>
      <c r="I620" s="414">
        <v>42766</v>
      </c>
      <c r="J620" s="77" t="s">
        <v>1453</v>
      </c>
      <c r="K620" s="430" t="s">
        <v>1565</v>
      </c>
      <c r="L620" s="414">
        <v>43922</v>
      </c>
      <c r="M620" s="77" t="s">
        <v>542</v>
      </c>
      <c r="N620" s="311" t="s">
        <v>543</v>
      </c>
      <c r="O620" s="414">
        <v>45077</v>
      </c>
      <c r="P620" s="77" t="s">
        <v>823</v>
      </c>
      <c r="Q620" s="430" t="s">
        <v>2020</v>
      </c>
      <c r="R620" s="414">
        <v>46233</v>
      </c>
      <c r="S620" s="77" t="s">
        <v>5164</v>
      </c>
      <c r="T620" s="311" t="s">
        <v>4147</v>
      </c>
      <c r="U620" s="414">
        <v>47389</v>
      </c>
      <c r="V620" s="77" t="s">
        <v>2345</v>
      </c>
      <c r="W620" s="430" t="s">
        <v>398</v>
      </c>
      <c r="X620" s="414">
        <v>48544</v>
      </c>
      <c r="Y620" s="77" t="s">
        <v>2763</v>
      </c>
      <c r="Z620" s="311" t="s">
        <v>334</v>
      </c>
      <c r="AA620" s="414">
        <v>49700</v>
      </c>
      <c r="AB620" s="77" t="s">
        <v>1229</v>
      </c>
      <c r="AC620" s="430" t="s">
        <v>1230</v>
      </c>
      <c r="AD620" s="414">
        <v>50856</v>
      </c>
      <c r="AE620" s="77" t="s">
        <v>2185</v>
      </c>
      <c r="AF620" s="430" t="s">
        <v>2186</v>
      </c>
      <c r="AG620" s="414">
        <v>52011</v>
      </c>
      <c r="AH620" s="77" t="s">
        <v>424</v>
      </c>
      <c r="AI620" s="430" t="s">
        <v>1048</v>
      </c>
    </row>
    <row r="621" spans="1:35" x14ac:dyDescent="0.25">
      <c r="A621" s="76">
        <f>IF('Basic Calculator'!$AE$17&lt;&gt;"",IF(VLOOKUP('Basic Calculator'!$AE$17,'Basic Calculator'!$AG$18:$AI$75,3,FALSE)=D621,1,0),0)</f>
        <v>0</v>
      </c>
      <c r="B621" s="405">
        <f>IF('Basic Calculator'!$AE$18&lt;&gt;"",IF('Basic Calculator'!$AE$18=E621,1,0),0)</f>
        <v>0</v>
      </c>
      <c r="C621" s="81">
        <f t="shared" si="9"/>
        <v>0</v>
      </c>
      <c r="D621" s="425" t="s">
        <v>1754</v>
      </c>
      <c r="E621" s="425">
        <v>4</v>
      </c>
      <c r="F621" s="309">
        <v>46707</v>
      </c>
      <c r="G621" s="78" t="s">
        <v>468</v>
      </c>
      <c r="H621" s="307" t="s">
        <v>469</v>
      </c>
      <c r="I621" s="414">
        <v>48004</v>
      </c>
      <c r="J621" s="77" t="s">
        <v>1462</v>
      </c>
      <c r="K621" s="430" t="s">
        <v>637</v>
      </c>
      <c r="L621" s="414">
        <v>49301</v>
      </c>
      <c r="M621" s="77" t="s">
        <v>2247</v>
      </c>
      <c r="N621" s="311" t="s">
        <v>343</v>
      </c>
      <c r="O621" s="414">
        <v>50599</v>
      </c>
      <c r="P621" s="77" t="s">
        <v>1830</v>
      </c>
      <c r="Q621" s="430" t="s">
        <v>975</v>
      </c>
      <c r="R621" s="414">
        <v>51896</v>
      </c>
      <c r="S621" s="77" t="s">
        <v>785</v>
      </c>
      <c r="T621" s="311" t="s">
        <v>786</v>
      </c>
      <c r="U621" s="414">
        <v>53193</v>
      </c>
      <c r="V621" s="77" t="s">
        <v>484</v>
      </c>
      <c r="W621" s="430" t="s">
        <v>485</v>
      </c>
      <c r="X621" s="414">
        <v>54490</v>
      </c>
      <c r="Y621" s="77" t="s">
        <v>4110</v>
      </c>
      <c r="Z621" s="311" t="s">
        <v>1503</v>
      </c>
      <c r="AA621" s="414">
        <v>55787</v>
      </c>
      <c r="AB621" s="77" t="s">
        <v>383</v>
      </c>
      <c r="AC621" s="430" t="s">
        <v>2857</v>
      </c>
      <c r="AD621" s="414">
        <v>57084</v>
      </c>
      <c r="AE621" s="77" t="s">
        <v>1508</v>
      </c>
      <c r="AF621" s="430" t="s">
        <v>1509</v>
      </c>
      <c r="AG621" s="414">
        <v>58381</v>
      </c>
      <c r="AH621" s="77" t="s">
        <v>1033</v>
      </c>
      <c r="AI621" s="430" t="s">
        <v>2089</v>
      </c>
    </row>
    <row r="622" spans="1:35" x14ac:dyDescent="0.25">
      <c r="A622" s="76">
        <f>IF('Basic Calculator'!$AE$17&lt;&gt;"",IF(VLOOKUP('Basic Calculator'!$AE$17,'Basic Calculator'!$AG$18:$AI$75,3,FALSE)=D622,1,0),0)</f>
        <v>0</v>
      </c>
      <c r="B622" s="405">
        <f>IF('Basic Calculator'!$AE$18&lt;&gt;"",IF('Basic Calculator'!$AE$18=E622,1,0),0)</f>
        <v>0</v>
      </c>
      <c r="C622" s="81">
        <f t="shared" si="9"/>
        <v>0</v>
      </c>
      <c r="D622" s="425" t="s">
        <v>1754</v>
      </c>
      <c r="E622" s="425">
        <v>5</v>
      </c>
      <c r="F622" s="309">
        <v>53709</v>
      </c>
      <c r="G622" s="78" t="s">
        <v>960</v>
      </c>
      <c r="H622" s="307" t="s">
        <v>400</v>
      </c>
      <c r="I622" s="414">
        <v>55161</v>
      </c>
      <c r="J622" s="77" t="s">
        <v>529</v>
      </c>
      <c r="K622" s="430" t="s">
        <v>1374</v>
      </c>
      <c r="L622" s="414">
        <v>56612</v>
      </c>
      <c r="M622" s="77" t="s">
        <v>267</v>
      </c>
      <c r="N622" s="311" t="s">
        <v>268</v>
      </c>
      <c r="O622" s="414">
        <v>58063</v>
      </c>
      <c r="P622" s="77" t="s">
        <v>1292</v>
      </c>
      <c r="Q622" s="430" t="s">
        <v>1293</v>
      </c>
      <c r="R622" s="414">
        <v>59515</v>
      </c>
      <c r="S622" s="77" t="s">
        <v>1375</v>
      </c>
      <c r="T622" s="311" t="s">
        <v>1376</v>
      </c>
      <c r="U622" s="414">
        <v>60966</v>
      </c>
      <c r="V622" s="77" t="s">
        <v>1611</v>
      </c>
      <c r="W622" s="430" t="s">
        <v>2847</v>
      </c>
      <c r="X622" s="414">
        <v>62417</v>
      </c>
      <c r="Y622" s="77" t="s">
        <v>1377</v>
      </c>
      <c r="Z622" s="311" t="s">
        <v>1054</v>
      </c>
      <c r="AA622" s="414">
        <v>63869</v>
      </c>
      <c r="AB622" s="77" t="s">
        <v>1613</v>
      </c>
      <c r="AC622" s="430" t="s">
        <v>2910</v>
      </c>
      <c r="AD622" s="414">
        <v>65320</v>
      </c>
      <c r="AE622" s="77" t="s">
        <v>2259</v>
      </c>
      <c r="AF622" s="430" t="s">
        <v>2933</v>
      </c>
      <c r="AG622" s="414">
        <v>66771</v>
      </c>
      <c r="AH622" s="77" t="s">
        <v>4535</v>
      </c>
      <c r="AI622" s="430" t="s">
        <v>4536</v>
      </c>
    </row>
    <row r="623" spans="1:35" x14ac:dyDescent="0.25">
      <c r="A623" s="76">
        <f>IF('Basic Calculator'!$AE$17&lt;&gt;"",IF(VLOOKUP('Basic Calculator'!$AE$17,'Basic Calculator'!$AG$18:$AI$75,3,FALSE)=D623,1,0),0)</f>
        <v>0</v>
      </c>
      <c r="B623" s="405">
        <f>IF('Basic Calculator'!$AE$18&lt;&gt;"",IF('Basic Calculator'!$AE$18=E623,1,0),0)</f>
        <v>0</v>
      </c>
      <c r="C623" s="81">
        <f t="shared" si="9"/>
        <v>0</v>
      </c>
      <c r="D623" s="425" t="s">
        <v>1754</v>
      </c>
      <c r="E623" s="425">
        <v>6</v>
      </c>
      <c r="F623" s="309">
        <v>56639</v>
      </c>
      <c r="G623" s="78" t="s">
        <v>4820</v>
      </c>
      <c r="H623" s="307" t="s">
        <v>863</v>
      </c>
      <c r="I623" s="414">
        <v>58258</v>
      </c>
      <c r="J623" s="77" t="s">
        <v>3486</v>
      </c>
      <c r="K623" s="430" t="s">
        <v>647</v>
      </c>
      <c r="L623" s="414">
        <v>59876</v>
      </c>
      <c r="M623" s="77" t="s">
        <v>257</v>
      </c>
      <c r="N623" s="311" t="s">
        <v>258</v>
      </c>
      <c r="O623" s="414">
        <v>61494</v>
      </c>
      <c r="P623" s="77" t="s">
        <v>3886</v>
      </c>
      <c r="Q623" s="430" t="s">
        <v>3887</v>
      </c>
      <c r="R623" s="414">
        <v>63113</v>
      </c>
      <c r="S623" s="77" t="s">
        <v>327</v>
      </c>
      <c r="T623" s="311" t="s">
        <v>2286</v>
      </c>
      <c r="U623" s="414">
        <v>64731</v>
      </c>
      <c r="V623" s="77" t="s">
        <v>620</v>
      </c>
      <c r="W623" s="430" t="s">
        <v>2715</v>
      </c>
      <c r="X623" s="414">
        <v>66350</v>
      </c>
      <c r="Y623" s="77" t="s">
        <v>331</v>
      </c>
      <c r="Z623" s="311" t="s">
        <v>3045</v>
      </c>
      <c r="AA623" s="414">
        <v>67968</v>
      </c>
      <c r="AB623" s="77" t="s">
        <v>214</v>
      </c>
      <c r="AC623" s="430" t="s">
        <v>3156</v>
      </c>
      <c r="AD623" s="414">
        <v>69587</v>
      </c>
      <c r="AE623" s="77" t="s">
        <v>3665</v>
      </c>
      <c r="AF623" s="430" t="s">
        <v>4279</v>
      </c>
      <c r="AG623" s="414">
        <v>71205</v>
      </c>
      <c r="AH623" s="77" t="s">
        <v>2977</v>
      </c>
      <c r="AI623" s="430" t="s">
        <v>3234</v>
      </c>
    </row>
    <row r="624" spans="1:35" x14ac:dyDescent="0.25">
      <c r="A624" s="76">
        <f>IF('Basic Calculator'!$AE$17&lt;&gt;"",IF(VLOOKUP('Basic Calculator'!$AE$17,'Basic Calculator'!$AG$18:$AI$75,3,FALSE)=D624,1,0),0)</f>
        <v>0</v>
      </c>
      <c r="B624" s="405">
        <f>IF('Basic Calculator'!$AE$18&lt;&gt;"",IF('Basic Calculator'!$AE$18=E624,1,0),0)</f>
        <v>0</v>
      </c>
      <c r="C624" s="81">
        <f t="shared" si="9"/>
        <v>0</v>
      </c>
      <c r="D624" s="425" t="s">
        <v>1754</v>
      </c>
      <c r="E624" s="425">
        <v>7</v>
      </c>
      <c r="F624" s="309">
        <v>61141</v>
      </c>
      <c r="G624" s="78" t="s">
        <v>1285</v>
      </c>
      <c r="H624" s="307" t="s">
        <v>3050</v>
      </c>
      <c r="I624" s="414">
        <v>62939</v>
      </c>
      <c r="J624" s="77" t="s">
        <v>2669</v>
      </c>
      <c r="K624" s="430" t="s">
        <v>2471</v>
      </c>
      <c r="L624" s="414">
        <v>64738</v>
      </c>
      <c r="M624" s="77" t="s">
        <v>620</v>
      </c>
      <c r="N624" s="311" t="s">
        <v>2715</v>
      </c>
      <c r="O624" s="414">
        <v>66536</v>
      </c>
      <c r="P624" s="77" t="s">
        <v>763</v>
      </c>
      <c r="Q624" s="430" t="s">
        <v>3307</v>
      </c>
      <c r="R624" s="414">
        <v>68335</v>
      </c>
      <c r="S624" s="77" t="s">
        <v>3130</v>
      </c>
      <c r="T624" s="311" t="s">
        <v>3557</v>
      </c>
      <c r="U624" s="414">
        <v>70133</v>
      </c>
      <c r="V624" s="77" t="s">
        <v>501</v>
      </c>
      <c r="W624" s="430" t="s">
        <v>5165</v>
      </c>
      <c r="X624" s="414">
        <v>71931</v>
      </c>
      <c r="Y624" s="77" t="s">
        <v>1088</v>
      </c>
      <c r="Z624" s="311" t="s">
        <v>2639</v>
      </c>
      <c r="AA624" s="414">
        <v>73730</v>
      </c>
      <c r="AB624" s="77" t="s">
        <v>1030</v>
      </c>
      <c r="AC624" s="430" t="s">
        <v>4795</v>
      </c>
      <c r="AD624" s="414">
        <v>75528</v>
      </c>
      <c r="AE624" s="77" t="s">
        <v>3206</v>
      </c>
      <c r="AF624" s="430" t="s">
        <v>3034</v>
      </c>
      <c r="AG624" s="414">
        <v>77327</v>
      </c>
      <c r="AH624" s="77" t="s">
        <v>779</v>
      </c>
      <c r="AI624" s="430" t="s">
        <v>3034</v>
      </c>
    </row>
    <row r="625" spans="1:35" x14ac:dyDescent="0.25">
      <c r="A625" s="76">
        <f>IF('Basic Calculator'!$AE$17&lt;&gt;"",IF(VLOOKUP('Basic Calculator'!$AE$17,'Basic Calculator'!$AG$18:$AI$75,3,FALSE)=D625,1,0),0)</f>
        <v>0</v>
      </c>
      <c r="B625" s="405">
        <f>IF('Basic Calculator'!$AE$18&lt;&gt;"",IF('Basic Calculator'!$AE$18=E625,1,0),0)</f>
        <v>0</v>
      </c>
      <c r="C625" s="81">
        <f t="shared" si="9"/>
        <v>0</v>
      </c>
      <c r="D625" s="425" t="s">
        <v>1754</v>
      </c>
      <c r="E625" s="425">
        <v>8</v>
      </c>
      <c r="F625" s="309">
        <v>63726</v>
      </c>
      <c r="G625" s="78" t="s">
        <v>748</v>
      </c>
      <c r="H625" s="307" t="s">
        <v>2730</v>
      </c>
      <c r="I625" s="414">
        <v>65717</v>
      </c>
      <c r="J625" s="77" t="s">
        <v>2054</v>
      </c>
      <c r="K625" s="430" t="s">
        <v>2653</v>
      </c>
      <c r="L625" s="414">
        <v>67709</v>
      </c>
      <c r="M625" s="77" t="s">
        <v>2145</v>
      </c>
      <c r="N625" s="311" t="s">
        <v>2863</v>
      </c>
      <c r="O625" s="414">
        <v>69700</v>
      </c>
      <c r="P625" s="77" t="s">
        <v>1780</v>
      </c>
      <c r="Q625" s="430" t="s">
        <v>4192</v>
      </c>
      <c r="R625" s="414">
        <v>71691</v>
      </c>
      <c r="S625" s="77" t="s">
        <v>2390</v>
      </c>
      <c r="T625" s="311" t="s">
        <v>4793</v>
      </c>
      <c r="U625" s="414">
        <v>73682</v>
      </c>
      <c r="V625" s="77" t="s">
        <v>1715</v>
      </c>
      <c r="W625" s="430" t="s">
        <v>4019</v>
      </c>
      <c r="X625" s="414">
        <v>75674</v>
      </c>
      <c r="Y625" s="77" t="s">
        <v>461</v>
      </c>
      <c r="Z625" s="311" t="s">
        <v>3034</v>
      </c>
      <c r="AA625" s="414">
        <v>77665</v>
      </c>
      <c r="AB625" s="77" t="s">
        <v>3119</v>
      </c>
      <c r="AC625" s="430" t="s">
        <v>3034</v>
      </c>
      <c r="AD625" s="414">
        <v>79656</v>
      </c>
      <c r="AE625" s="77" t="s">
        <v>3180</v>
      </c>
      <c r="AF625" s="430" t="s">
        <v>3034</v>
      </c>
      <c r="AG625" s="414">
        <v>81647</v>
      </c>
      <c r="AH625" s="77" t="s">
        <v>569</v>
      </c>
      <c r="AI625" s="430" t="s">
        <v>3034</v>
      </c>
    </row>
    <row r="626" spans="1:35" x14ac:dyDescent="0.25">
      <c r="A626" s="76">
        <f>IF('Basic Calculator'!$AE$17&lt;&gt;"",IF(VLOOKUP('Basic Calculator'!$AE$17,'Basic Calculator'!$AG$18:$AI$75,3,FALSE)=D626,1,0),0)</f>
        <v>0</v>
      </c>
      <c r="B626" s="405">
        <f>IF('Basic Calculator'!$AE$18&lt;&gt;"",IF('Basic Calculator'!$AE$18=E626,1,0),0)</f>
        <v>0</v>
      </c>
      <c r="C626" s="81">
        <f t="shared" si="9"/>
        <v>0</v>
      </c>
      <c r="D626" s="425" t="s">
        <v>1754</v>
      </c>
      <c r="E626" s="425">
        <v>9</v>
      </c>
      <c r="F626" s="309">
        <v>68187</v>
      </c>
      <c r="G626" s="78" t="s">
        <v>1601</v>
      </c>
      <c r="H626" s="307" t="s">
        <v>4306</v>
      </c>
      <c r="I626" s="414">
        <v>70386</v>
      </c>
      <c r="J626" s="77" t="s">
        <v>2720</v>
      </c>
      <c r="K626" s="430" t="s">
        <v>3558</v>
      </c>
      <c r="L626" s="414">
        <v>72586</v>
      </c>
      <c r="M626" s="77" t="s">
        <v>2443</v>
      </c>
      <c r="N626" s="311" t="s">
        <v>5166</v>
      </c>
      <c r="O626" s="414">
        <v>74785</v>
      </c>
      <c r="P626" s="77" t="s">
        <v>3014</v>
      </c>
      <c r="Q626" s="430" t="s">
        <v>3980</v>
      </c>
      <c r="R626" s="414">
        <v>76985</v>
      </c>
      <c r="S626" s="77" t="s">
        <v>803</v>
      </c>
      <c r="T626" s="311" t="s">
        <v>3034</v>
      </c>
      <c r="U626" s="414">
        <v>79184</v>
      </c>
      <c r="V626" s="77" t="s">
        <v>1649</v>
      </c>
      <c r="W626" s="430" t="s">
        <v>3034</v>
      </c>
      <c r="X626" s="414">
        <v>81384</v>
      </c>
      <c r="Y626" s="77" t="s">
        <v>1740</v>
      </c>
      <c r="Z626" s="311" t="s">
        <v>3034</v>
      </c>
      <c r="AA626" s="414">
        <v>83583</v>
      </c>
      <c r="AB626" s="77" t="s">
        <v>477</v>
      </c>
      <c r="AC626" s="430" t="s">
        <v>3034</v>
      </c>
      <c r="AD626" s="414">
        <v>85783</v>
      </c>
      <c r="AE626" s="77" t="s">
        <v>2160</v>
      </c>
      <c r="AF626" s="430" t="s">
        <v>3034</v>
      </c>
      <c r="AG626" s="414">
        <v>87982</v>
      </c>
      <c r="AH626" s="77" t="s">
        <v>3153</v>
      </c>
      <c r="AI626" s="430" t="s">
        <v>3034</v>
      </c>
    </row>
    <row r="627" spans="1:35" x14ac:dyDescent="0.25">
      <c r="A627" s="76">
        <f>IF('Basic Calculator'!$AE$17&lt;&gt;"",IF(VLOOKUP('Basic Calculator'!$AE$17,'Basic Calculator'!$AG$18:$AI$75,3,FALSE)=D627,1,0),0)</f>
        <v>0</v>
      </c>
      <c r="B627" s="405">
        <f>IF('Basic Calculator'!$AE$18&lt;&gt;"",IF('Basic Calculator'!$AE$18=E627,1,0),0)</f>
        <v>0</v>
      </c>
      <c r="C627" s="81">
        <f t="shared" si="9"/>
        <v>0</v>
      </c>
      <c r="D627" s="425" t="s">
        <v>1754</v>
      </c>
      <c r="E627" s="425">
        <v>10</v>
      </c>
      <c r="F627" s="309">
        <v>75089</v>
      </c>
      <c r="G627" s="78" t="s">
        <v>5167</v>
      </c>
      <c r="H627" s="307" t="s">
        <v>3034</v>
      </c>
      <c r="I627" s="414">
        <v>77511</v>
      </c>
      <c r="J627" s="77" t="s">
        <v>1152</v>
      </c>
      <c r="K627" s="430" t="s">
        <v>3034</v>
      </c>
      <c r="L627" s="414">
        <v>79932</v>
      </c>
      <c r="M627" s="77" t="s">
        <v>2339</v>
      </c>
      <c r="N627" s="311" t="s">
        <v>3034</v>
      </c>
      <c r="O627" s="414">
        <v>82354</v>
      </c>
      <c r="P627" s="77" t="s">
        <v>5168</v>
      </c>
      <c r="Q627" s="430" t="s">
        <v>3034</v>
      </c>
      <c r="R627" s="414">
        <v>84776</v>
      </c>
      <c r="S627" s="77" t="s">
        <v>246</v>
      </c>
      <c r="T627" s="311" t="s">
        <v>3034</v>
      </c>
      <c r="U627" s="414">
        <v>87198</v>
      </c>
      <c r="V627" s="77" t="s">
        <v>1656</v>
      </c>
      <c r="W627" s="430" t="s">
        <v>3034</v>
      </c>
      <c r="X627" s="414">
        <v>89620</v>
      </c>
      <c r="Y627" s="77" t="s">
        <v>3555</v>
      </c>
      <c r="Z627" s="311" t="s">
        <v>3034</v>
      </c>
      <c r="AA627" s="414">
        <v>92042</v>
      </c>
      <c r="AB627" s="77" t="s">
        <v>2691</v>
      </c>
      <c r="AC627" s="430" t="s">
        <v>3034</v>
      </c>
      <c r="AD627" s="414">
        <v>94464</v>
      </c>
      <c r="AE627" s="77" t="s">
        <v>1745</v>
      </c>
      <c r="AF627" s="430" t="s">
        <v>3034</v>
      </c>
      <c r="AG627" s="414">
        <v>96886</v>
      </c>
      <c r="AH627" s="77" t="s">
        <v>4233</v>
      </c>
      <c r="AI627" s="430" t="s">
        <v>3034</v>
      </c>
    </row>
    <row r="628" spans="1:35" x14ac:dyDescent="0.25">
      <c r="A628" s="76">
        <f>IF('Basic Calculator'!$AE$17&lt;&gt;"",IF(VLOOKUP('Basic Calculator'!$AE$17,'Basic Calculator'!$AG$18:$AI$75,3,FALSE)=D628,1,0),0)</f>
        <v>0</v>
      </c>
      <c r="B628" s="405">
        <f>IF('Basic Calculator'!$AE$18&lt;&gt;"",IF('Basic Calculator'!$AE$18=E628,1,0),0)</f>
        <v>0</v>
      </c>
      <c r="C628" s="81">
        <f t="shared" si="9"/>
        <v>0</v>
      </c>
      <c r="D628" s="425" t="s">
        <v>1754</v>
      </c>
      <c r="E628" s="425">
        <v>11</v>
      </c>
      <c r="F628" s="309">
        <v>79839</v>
      </c>
      <c r="G628" s="78" t="s">
        <v>2150</v>
      </c>
      <c r="H628" s="307" t="s">
        <v>3034</v>
      </c>
      <c r="I628" s="414">
        <v>82500</v>
      </c>
      <c r="J628" s="77" t="s">
        <v>266</v>
      </c>
      <c r="K628" s="430" t="s">
        <v>3034</v>
      </c>
      <c r="L628" s="414">
        <v>85161</v>
      </c>
      <c r="M628" s="77" t="s">
        <v>3197</v>
      </c>
      <c r="N628" s="311" t="s">
        <v>3034</v>
      </c>
      <c r="O628" s="414">
        <v>87822</v>
      </c>
      <c r="P628" s="77" t="s">
        <v>1308</v>
      </c>
      <c r="Q628" s="430" t="s">
        <v>3034</v>
      </c>
      <c r="R628" s="414">
        <v>90482</v>
      </c>
      <c r="S628" s="77" t="s">
        <v>5169</v>
      </c>
      <c r="T628" s="311" t="s">
        <v>3034</v>
      </c>
      <c r="U628" s="414">
        <v>93143</v>
      </c>
      <c r="V628" s="77" t="s">
        <v>2965</v>
      </c>
      <c r="W628" s="430" t="s">
        <v>3034</v>
      </c>
      <c r="X628" s="414">
        <v>95804</v>
      </c>
      <c r="Y628" s="77" t="s">
        <v>2829</v>
      </c>
      <c r="Z628" s="311" t="s">
        <v>3034</v>
      </c>
      <c r="AA628" s="414">
        <v>98465</v>
      </c>
      <c r="AB628" s="77" t="s">
        <v>2733</v>
      </c>
      <c r="AC628" s="430" t="s">
        <v>3034</v>
      </c>
      <c r="AD628" s="414">
        <v>101126</v>
      </c>
      <c r="AE628" s="77" t="s">
        <v>5170</v>
      </c>
      <c r="AF628" s="430" t="s">
        <v>3034</v>
      </c>
      <c r="AG628" s="414">
        <v>103787</v>
      </c>
      <c r="AH628" s="77" t="s">
        <v>3729</v>
      </c>
      <c r="AI628" s="430" t="s">
        <v>3034</v>
      </c>
    </row>
    <row r="629" spans="1:35" x14ac:dyDescent="0.25">
      <c r="A629" s="76">
        <f>IF('Basic Calculator'!$AE$17&lt;&gt;"",IF(VLOOKUP('Basic Calculator'!$AE$17,'Basic Calculator'!$AG$18:$AI$75,3,FALSE)=D629,1,0),0)</f>
        <v>0</v>
      </c>
      <c r="B629" s="405">
        <f>IF('Basic Calculator'!$AE$18&lt;&gt;"",IF('Basic Calculator'!$AE$18=E629,1,0),0)</f>
        <v>0</v>
      </c>
      <c r="C629" s="81">
        <f t="shared" si="9"/>
        <v>0</v>
      </c>
      <c r="D629" s="425" t="s">
        <v>1754</v>
      </c>
      <c r="E629" s="425">
        <v>12</v>
      </c>
      <c r="F629" s="309">
        <v>95694</v>
      </c>
      <c r="G629" s="78" t="s">
        <v>3162</v>
      </c>
      <c r="H629" s="307" t="s">
        <v>3034</v>
      </c>
      <c r="I629" s="414">
        <v>98883</v>
      </c>
      <c r="J629" s="77" t="s">
        <v>5171</v>
      </c>
      <c r="K629" s="430" t="s">
        <v>3034</v>
      </c>
      <c r="L629" s="414">
        <v>102073</v>
      </c>
      <c r="M629" s="77" t="s">
        <v>4641</v>
      </c>
      <c r="N629" s="311" t="s">
        <v>3034</v>
      </c>
      <c r="O629" s="414">
        <v>105262</v>
      </c>
      <c r="P629" s="77" t="s">
        <v>5172</v>
      </c>
      <c r="Q629" s="430" t="s">
        <v>3034</v>
      </c>
      <c r="R629" s="414">
        <v>108451</v>
      </c>
      <c r="S629" s="77" t="s">
        <v>3901</v>
      </c>
      <c r="T629" s="311" t="s">
        <v>3034</v>
      </c>
      <c r="U629" s="414">
        <v>111641</v>
      </c>
      <c r="V629" s="77" t="s">
        <v>3996</v>
      </c>
      <c r="W629" s="430" t="s">
        <v>3034</v>
      </c>
      <c r="X629" s="414">
        <v>114830</v>
      </c>
      <c r="Y629" s="77" t="s">
        <v>4767</v>
      </c>
      <c r="Z629" s="311" t="s">
        <v>4767</v>
      </c>
      <c r="AA629" s="414">
        <v>118019</v>
      </c>
      <c r="AB629" s="77" t="s">
        <v>3560</v>
      </c>
      <c r="AC629" s="430" t="s">
        <v>3560</v>
      </c>
      <c r="AD629" s="414">
        <v>121209</v>
      </c>
      <c r="AE629" s="77" t="s">
        <v>3523</v>
      </c>
      <c r="AF629" s="430" t="s">
        <v>3523</v>
      </c>
      <c r="AG629" s="414">
        <v>124398</v>
      </c>
      <c r="AH629" s="77" t="s">
        <v>5173</v>
      </c>
      <c r="AI629" s="430" t="s">
        <v>5173</v>
      </c>
    </row>
    <row r="630" spans="1:35" x14ac:dyDescent="0.25">
      <c r="A630" s="76">
        <f>IF('Basic Calculator'!$AE$17&lt;&gt;"",IF(VLOOKUP('Basic Calculator'!$AE$17,'Basic Calculator'!$AG$18:$AI$75,3,FALSE)=D630,1,0),0)</f>
        <v>0</v>
      </c>
      <c r="B630" s="405">
        <f>IF('Basic Calculator'!$AE$18&lt;&gt;"",IF('Basic Calculator'!$AE$18=E630,1,0),0)</f>
        <v>0</v>
      </c>
      <c r="C630" s="81">
        <f t="shared" si="9"/>
        <v>0</v>
      </c>
      <c r="D630" s="425" t="s">
        <v>1754</v>
      </c>
      <c r="E630" s="425">
        <v>13</v>
      </c>
      <c r="F630" s="309">
        <v>113792</v>
      </c>
      <c r="G630" s="78" t="s">
        <v>3233</v>
      </c>
      <c r="H630" s="307" t="s">
        <v>3233</v>
      </c>
      <c r="I630" s="414">
        <v>117586</v>
      </c>
      <c r="J630" s="77" t="s">
        <v>4843</v>
      </c>
      <c r="K630" s="430" t="s">
        <v>4843</v>
      </c>
      <c r="L630" s="414">
        <v>121379</v>
      </c>
      <c r="M630" s="77" t="s">
        <v>3243</v>
      </c>
      <c r="N630" s="311" t="s">
        <v>3243</v>
      </c>
      <c r="O630" s="414">
        <v>125173</v>
      </c>
      <c r="P630" s="77" t="s">
        <v>5174</v>
      </c>
      <c r="Q630" s="430" t="s">
        <v>5174</v>
      </c>
      <c r="R630" s="414">
        <v>128967</v>
      </c>
      <c r="S630" s="77" t="s">
        <v>5175</v>
      </c>
      <c r="T630" s="311" t="s">
        <v>5175</v>
      </c>
      <c r="U630" s="414">
        <v>132760</v>
      </c>
      <c r="V630" s="77" t="s">
        <v>4315</v>
      </c>
      <c r="W630" s="430" t="s">
        <v>4315</v>
      </c>
      <c r="X630" s="414">
        <v>136554</v>
      </c>
      <c r="Y630" s="77" t="s">
        <v>3674</v>
      </c>
      <c r="Z630" s="311" t="s">
        <v>3674</v>
      </c>
      <c r="AA630" s="414">
        <v>140347</v>
      </c>
      <c r="AB630" s="77" t="s">
        <v>3563</v>
      </c>
      <c r="AC630" s="430" t="s">
        <v>3563</v>
      </c>
      <c r="AD630" s="414">
        <v>144141</v>
      </c>
      <c r="AE630" s="77" t="s">
        <v>4805</v>
      </c>
      <c r="AF630" s="430" t="s">
        <v>4805</v>
      </c>
      <c r="AG630" s="414">
        <v>147934</v>
      </c>
      <c r="AH630" s="77" t="s">
        <v>5176</v>
      </c>
      <c r="AI630" s="430" t="s">
        <v>5176</v>
      </c>
    </row>
    <row r="631" spans="1:35" x14ac:dyDescent="0.25">
      <c r="A631" s="76">
        <f>IF('Basic Calculator'!$AE$17&lt;&gt;"",IF(VLOOKUP('Basic Calculator'!$AE$17,'Basic Calculator'!$AG$18:$AI$75,3,FALSE)=D631,1,0),0)</f>
        <v>0</v>
      </c>
      <c r="B631" s="405">
        <f>IF('Basic Calculator'!$AE$18&lt;&gt;"",IF('Basic Calculator'!$AE$18=E631,1,0),0)</f>
        <v>0</v>
      </c>
      <c r="C631" s="81">
        <f t="shared" si="9"/>
        <v>0</v>
      </c>
      <c r="D631" s="425" t="s">
        <v>1754</v>
      </c>
      <c r="E631" s="425">
        <v>14</v>
      </c>
      <c r="F631" s="309">
        <v>134468</v>
      </c>
      <c r="G631" s="78" t="s">
        <v>3893</v>
      </c>
      <c r="H631" s="307" t="s">
        <v>3893</v>
      </c>
      <c r="I631" s="414">
        <v>138951</v>
      </c>
      <c r="J631" s="77" t="s">
        <v>5177</v>
      </c>
      <c r="K631" s="430" t="s">
        <v>5177</v>
      </c>
      <c r="L631" s="414">
        <v>143434</v>
      </c>
      <c r="M631" s="77" t="s">
        <v>5178</v>
      </c>
      <c r="N631" s="311" t="s">
        <v>5178</v>
      </c>
      <c r="O631" s="414">
        <v>147916</v>
      </c>
      <c r="P631" s="77" t="s">
        <v>4037</v>
      </c>
      <c r="Q631" s="430" t="s">
        <v>4037</v>
      </c>
      <c r="R631" s="414">
        <v>152399</v>
      </c>
      <c r="S631" s="77" t="s">
        <v>5179</v>
      </c>
      <c r="T631" s="311" t="s">
        <v>5179</v>
      </c>
      <c r="U631" s="414">
        <v>156881</v>
      </c>
      <c r="V631" s="77" t="s">
        <v>5180</v>
      </c>
      <c r="W631" s="430" t="s">
        <v>5180</v>
      </c>
      <c r="X631" s="414">
        <v>161364</v>
      </c>
      <c r="Y631" s="77" t="s">
        <v>4773</v>
      </c>
      <c r="Z631" s="311" t="s">
        <v>4773</v>
      </c>
      <c r="AA631" s="414">
        <v>165846</v>
      </c>
      <c r="AB631" s="77" t="s">
        <v>4005</v>
      </c>
      <c r="AC631" s="430" t="s">
        <v>4005</v>
      </c>
      <c r="AD631" s="414">
        <v>170329</v>
      </c>
      <c r="AE631" s="77" t="s">
        <v>3948</v>
      </c>
      <c r="AF631" s="430" t="s">
        <v>3948</v>
      </c>
      <c r="AG631" s="414">
        <v>174811</v>
      </c>
      <c r="AH631" s="77" t="s">
        <v>5181</v>
      </c>
      <c r="AI631" s="430" t="s">
        <v>5181</v>
      </c>
    </row>
    <row r="632" spans="1:35" ht="15.75" thickBot="1" x14ac:dyDescent="0.3">
      <c r="A632" s="419">
        <f>IF('Basic Calculator'!$AE$17&lt;&gt;"",IF(VLOOKUP('Basic Calculator'!$AE$17,'Basic Calculator'!$AG$18:$AI$75,3,FALSE)=D632,1,0),0)</f>
        <v>0</v>
      </c>
      <c r="B632" s="420">
        <f>IF('Basic Calculator'!$AE$18&lt;&gt;"",IF('Basic Calculator'!$AE$18=E632,1,0),0)</f>
        <v>0</v>
      </c>
      <c r="C632" s="422">
        <f t="shared" si="9"/>
        <v>0</v>
      </c>
      <c r="D632" s="426" t="s">
        <v>1754</v>
      </c>
      <c r="E632" s="426">
        <v>15</v>
      </c>
      <c r="F632" s="423">
        <v>158169</v>
      </c>
      <c r="G632" s="416" t="s">
        <v>3726</v>
      </c>
      <c r="H632" s="428" t="s">
        <v>3726</v>
      </c>
      <c r="I632" s="415">
        <v>163441</v>
      </c>
      <c r="J632" s="431" t="s">
        <v>5182</v>
      </c>
      <c r="K632" s="432" t="s">
        <v>5182</v>
      </c>
      <c r="L632" s="415">
        <v>168713</v>
      </c>
      <c r="M632" s="431" t="s">
        <v>5183</v>
      </c>
      <c r="N632" s="433" t="s">
        <v>5183</v>
      </c>
      <c r="O632" s="415">
        <v>173985</v>
      </c>
      <c r="P632" s="431" t="s">
        <v>5184</v>
      </c>
      <c r="Q632" s="432" t="s">
        <v>5184</v>
      </c>
      <c r="R632" s="415">
        <v>179257</v>
      </c>
      <c r="S632" s="431" t="s">
        <v>5185</v>
      </c>
      <c r="T632" s="433" t="s">
        <v>5185</v>
      </c>
      <c r="U632" s="415">
        <v>184528</v>
      </c>
      <c r="V632" s="431" t="s">
        <v>5186</v>
      </c>
      <c r="W632" s="432" t="s">
        <v>5186</v>
      </c>
      <c r="X632" s="415">
        <v>189800</v>
      </c>
      <c r="Y632" s="431" t="s">
        <v>4781</v>
      </c>
      <c r="Z632" s="433" t="s">
        <v>4781</v>
      </c>
      <c r="AA632" s="415">
        <v>191900</v>
      </c>
      <c r="AB632" s="431" t="s">
        <v>4104</v>
      </c>
      <c r="AC632" s="432" t="s">
        <v>4104</v>
      </c>
      <c r="AD632" s="415">
        <v>191900</v>
      </c>
      <c r="AE632" s="431" t="s">
        <v>4104</v>
      </c>
      <c r="AF632" s="432" t="s">
        <v>4104</v>
      </c>
      <c r="AG632" s="415">
        <v>191900</v>
      </c>
      <c r="AH632" s="431" t="s">
        <v>4104</v>
      </c>
      <c r="AI632" s="432" t="s">
        <v>4104</v>
      </c>
    </row>
    <row r="633" spans="1:35" x14ac:dyDescent="0.25">
      <c r="A633" s="82">
        <f>IF('Basic Calculator'!$AE$17&lt;&gt;"",IF(VLOOKUP('Basic Calculator'!$AE$17,'Basic Calculator'!$AG$18:$AI$75,3,FALSE)=D633,1,0),0)</f>
        <v>0</v>
      </c>
      <c r="B633" s="407">
        <f>IF('Basic Calculator'!$AE$18&lt;&gt;"",IF('Basic Calculator'!$AE$18=E633,1,0),0)</f>
        <v>0</v>
      </c>
      <c r="C633" s="83">
        <f t="shared" si="9"/>
        <v>0</v>
      </c>
      <c r="D633" s="434" t="s">
        <v>1770</v>
      </c>
      <c r="E633" s="434">
        <v>1</v>
      </c>
      <c r="F633" s="308">
        <v>26555</v>
      </c>
      <c r="G633" s="84" t="s">
        <v>724</v>
      </c>
      <c r="H633" s="400" t="s">
        <v>725</v>
      </c>
      <c r="I633" s="413">
        <v>27446</v>
      </c>
      <c r="J633" s="85" t="s">
        <v>5187</v>
      </c>
      <c r="K633" s="429" t="s">
        <v>606</v>
      </c>
      <c r="L633" s="413">
        <v>28328</v>
      </c>
      <c r="M633" s="85" t="s">
        <v>2273</v>
      </c>
      <c r="N633" s="310" t="s">
        <v>182</v>
      </c>
      <c r="O633" s="413">
        <v>29208</v>
      </c>
      <c r="P633" s="85" t="s">
        <v>2890</v>
      </c>
      <c r="Q633" s="429" t="s">
        <v>822</v>
      </c>
      <c r="R633" s="413">
        <v>30089</v>
      </c>
      <c r="S633" s="85" t="s">
        <v>1736</v>
      </c>
      <c r="T633" s="310" t="s">
        <v>1642</v>
      </c>
      <c r="U633" s="413">
        <v>30604</v>
      </c>
      <c r="V633" s="85" t="s">
        <v>1634</v>
      </c>
      <c r="W633" s="429" t="s">
        <v>1635</v>
      </c>
      <c r="X633" s="413">
        <v>31479</v>
      </c>
      <c r="Y633" s="85" t="s">
        <v>405</v>
      </c>
      <c r="Z633" s="310" t="s">
        <v>1358</v>
      </c>
      <c r="AA633" s="413">
        <v>32359</v>
      </c>
      <c r="AB633" s="85" t="s">
        <v>2439</v>
      </c>
      <c r="AC633" s="429" t="s">
        <v>1093</v>
      </c>
      <c r="AD633" s="413">
        <v>32394</v>
      </c>
      <c r="AE633" s="85" t="s">
        <v>3609</v>
      </c>
      <c r="AF633" s="429" t="s">
        <v>1259</v>
      </c>
      <c r="AG633" s="413">
        <v>33217</v>
      </c>
      <c r="AH633" s="85" t="s">
        <v>4303</v>
      </c>
      <c r="AI633" s="429" t="s">
        <v>4067</v>
      </c>
    </row>
    <row r="634" spans="1:35" x14ac:dyDescent="0.25">
      <c r="A634" s="76">
        <f>IF('Basic Calculator'!$AE$17&lt;&gt;"",IF(VLOOKUP('Basic Calculator'!$AE$17,'Basic Calculator'!$AG$18:$AI$75,3,FALSE)=D634,1,0),0)</f>
        <v>0</v>
      </c>
      <c r="B634" s="405">
        <f>IF('Basic Calculator'!$AE$18&lt;&gt;"",IF('Basic Calculator'!$AE$18=E634,1,0),0)</f>
        <v>0</v>
      </c>
      <c r="C634" s="81">
        <f t="shared" si="9"/>
        <v>0</v>
      </c>
      <c r="D634" s="425" t="s">
        <v>1770</v>
      </c>
      <c r="E634" s="425">
        <v>2</v>
      </c>
      <c r="F634" s="309">
        <v>29859</v>
      </c>
      <c r="G634" s="78" t="s">
        <v>4946</v>
      </c>
      <c r="H634" s="307" t="s">
        <v>221</v>
      </c>
      <c r="I634" s="414">
        <v>30569</v>
      </c>
      <c r="J634" s="77" t="s">
        <v>1999</v>
      </c>
      <c r="K634" s="430" t="s">
        <v>928</v>
      </c>
      <c r="L634" s="414">
        <v>31559</v>
      </c>
      <c r="M634" s="77" t="s">
        <v>1258</v>
      </c>
      <c r="N634" s="311" t="s">
        <v>674</v>
      </c>
      <c r="O634" s="414">
        <v>32394</v>
      </c>
      <c r="P634" s="77" t="s">
        <v>3609</v>
      </c>
      <c r="Q634" s="430" t="s">
        <v>1259</v>
      </c>
      <c r="R634" s="414">
        <v>32760</v>
      </c>
      <c r="S634" s="77" t="s">
        <v>2642</v>
      </c>
      <c r="T634" s="311" t="s">
        <v>1029</v>
      </c>
      <c r="U634" s="414">
        <v>33724</v>
      </c>
      <c r="V634" s="77" t="s">
        <v>2141</v>
      </c>
      <c r="W634" s="430" t="s">
        <v>1830</v>
      </c>
      <c r="X634" s="414">
        <v>34688</v>
      </c>
      <c r="Y634" s="77" t="s">
        <v>2143</v>
      </c>
      <c r="Z634" s="311" t="s">
        <v>774</v>
      </c>
      <c r="AA634" s="414">
        <v>35652</v>
      </c>
      <c r="AB634" s="77" t="s">
        <v>5144</v>
      </c>
      <c r="AC634" s="430" t="s">
        <v>1136</v>
      </c>
      <c r="AD634" s="414">
        <v>36616</v>
      </c>
      <c r="AE634" s="77" t="s">
        <v>195</v>
      </c>
      <c r="AF634" s="430" t="s">
        <v>196</v>
      </c>
      <c r="AG634" s="414">
        <v>37579</v>
      </c>
      <c r="AH634" s="77" t="s">
        <v>317</v>
      </c>
      <c r="AI634" s="430" t="s">
        <v>318</v>
      </c>
    </row>
    <row r="635" spans="1:35" x14ac:dyDescent="0.25">
      <c r="A635" s="76">
        <f>IF('Basic Calculator'!$AE$17&lt;&gt;"",IF(VLOOKUP('Basic Calculator'!$AE$17,'Basic Calculator'!$AG$18:$AI$75,3,FALSE)=D635,1,0),0)</f>
        <v>0</v>
      </c>
      <c r="B635" s="405">
        <f>IF('Basic Calculator'!$AE$18&lt;&gt;"",IF('Basic Calculator'!$AE$18=E635,1,0),0)</f>
        <v>0</v>
      </c>
      <c r="C635" s="81">
        <f t="shared" si="9"/>
        <v>0</v>
      </c>
      <c r="D635" s="425" t="s">
        <v>1770</v>
      </c>
      <c r="E635" s="425">
        <v>3</v>
      </c>
      <c r="F635" s="309">
        <v>39095</v>
      </c>
      <c r="G635" s="78" t="s">
        <v>836</v>
      </c>
      <c r="H635" s="307" t="s">
        <v>837</v>
      </c>
      <c r="I635" s="414">
        <v>40181</v>
      </c>
      <c r="J635" s="77" t="s">
        <v>4496</v>
      </c>
      <c r="K635" s="430" t="s">
        <v>4270</v>
      </c>
      <c r="L635" s="414">
        <v>41267</v>
      </c>
      <c r="M635" s="77" t="s">
        <v>1312</v>
      </c>
      <c r="N635" s="311" t="s">
        <v>1694</v>
      </c>
      <c r="O635" s="414">
        <v>42353</v>
      </c>
      <c r="P635" s="77" t="s">
        <v>832</v>
      </c>
      <c r="Q635" s="430" t="s">
        <v>833</v>
      </c>
      <c r="R635" s="414">
        <v>43439</v>
      </c>
      <c r="S635" s="77" t="s">
        <v>1130</v>
      </c>
      <c r="T635" s="311" t="s">
        <v>1714</v>
      </c>
      <c r="U635" s="414">
        <v>44524</v>
      </c>
      <c r="V635" s="77" t="s">
        <v>729</v>
      </c>
      <c r="W635" s="430" t="s">
        <v>1324</v>
      </c>
      <c r="X635" s="414">
        <v>45610</v>
      </c>
      <c r="Y635" s="77" t="s">
        <v>2152</v>
      </c>
      <c r="Z635" s="311" t="s">
        <v>1126</v>
      </c>
      <c r="AA635" s="414">
        <v>46696</v>
      </c>
      <c r="AB635" s="77" t="s">
        <v>1470</v>
      </c>
      <c r="AC635" s="430" t="s">
        <v>2870</v>
      </c>
      <c r="AD635" s="414">
        <v>47782</v>
      </c>
      <c r="AE635" s="77" t="s">
        <v>2389</v>
      </c>
      <c r="AF635" s="430" t="s">
        <v>2390</v>
      </c>
      <c r="AG635" s="414">
        <v>48868</v>
      </c>
      <c r="AH635" s="77" t="s">
        <v>1064</v>
      </c>
      <c r="AI635" s="430" t="s">
        <v>4151</v>
      </c>
    </row>
    <row r="636" spans="1:35" x14ac:dyDescent="0.25">
      <c r="A636" s="76">
        <f>IF('Basic Calculator'!$AE$17&lt;&gt;"",IF(VLOOKUP('Basic Calculator'!$AE$17,'Basic Calculator'!$AG$18:$AI$75,3,FALSE)=D636,1,0),0)</f>
        <v>0</v>
      </c>
      <c r="B636" s="405">
        <f>IF('Basic Calculator'!$AE$18&lt;&gt;"",IF('Basic Calculator'!$AE$18=E636,1,0),0)</f>
        <v>0</v>
      </c>
      <c r="C636" s="81">
        <f t="shared" si="9"/>
        <v>0</v>
      </c>
      <c r="D636" s="425" t="s">
        <v>1770</v>
      </c>
      <c r="E636" s="425">
        <v>4</v>
      </c>
      <c r="F636" s="309">
        <v>43884</v>
      </c>
      <c r="G636" s="78" t="s">
        <v>1207</v>
      </c>
      <c r="H636" s="307" t="s">
        <v>1208</v>
      </c>
      <c r="I636" s="414">
        <v>45103</v>
      </c>
      <c r="J636" s="77" t="s">
        <v>4330</v>
      </c>
      <c r="K636" s="430" t="s">
        <v>596</v>
      </c>
      <c r="L636" s="414">
        <v>46322</v>
      </c>
      <c r="M636" s="77" t="s">
        <v>415</v>
      </c>
      <c r="N636" s="311" t="s">
        <v>444</v>
      </c>
      <c r="O636" s="414">
        <v>47540</v>
      </c>
      <c r="P636" s="77" t="s">
        <v>2698</v>
      </c>
      <c r="Q636" s="430" t="s">
        <v>1851</v>
      </c>
      <c r="R636" s="414">
        <v>48759</v>
      </c>
      <c r="S636" s="77" t="s">
        <v>190</v>
      </c>
      <c r="T636" s="311" t="s">
        <v>1180</v>
      </c>
      <c r="U636" s="414">
        <v>49978</v>
      </c>
      <c r="V636" s="77" t="s">
        <v>2041</v>
      </c>
      <c r="W636" s="430" t="s">
        <v>2042</v>
      </c>
      <c r="X636" s="414">
        <v>51196</v>
      </c>
      <c r="Y636" s="77" t="s">
        <v>1231</v>
      </c>
      <c r="Z636" s="311" t="s">
        <v>1232</v>
      </c>
      <c r="AA636" s="414">
        <v>52415</v>
      </c>
      <c r="AB636" s="77" t="s">
        <v>1279</v>
      </c>
      <c r="AC636" s="430" t="s">
        <v>1280</v>
      </c>
      <c r="AD636" s="414">
        <v>53634</v>
      </c>
      <c r="AE636" s="77" t="s">
        <v>827</v>
      </c>
      <c r="AF636" s="430" t="s">
        <v>1103</v>
      </c>
      <c r="AG636" s="414">
        <v>54852</v>
      </c>
      <c r="AH636" s="77" t="s">
        <v>988</v>
      </c>
      <c r="AI636" s="430" t="s">
        <v>2046</v>
      </c>
    </row>
    <row r="637" spans="1:35" x14ac:dyDescent="0.25">
      <c r="A637" s="76">
        <f>IF('Basic Calculator'!$AE$17&lt;&gt;"",IF(VLOOKUP('Basic Calculator'!$AE$17,'Basic Calculator'!$AG$18:$AI$75,3,FALSE)=D637,1,0),0)</f>
        <v>0</v>
      </c>
      <c r="B637" s="405">
        <f>IF('Basic Calculator'!$AE$18&lt;&gt;"",IF('Basic Calculator'!$AE$18=E637,1,0),0)</f>
        <v>0</v>
      </c>
      <c r="C637" s="81">
        <f t="shared" si="9"/>
        <v>0</v>
      </c>
      <c r="D637" s="425" t="s">
        <v>1770</v>
      </c>
      <c r="E637" s="425">
        <v>5</v>
      </c>
      <c r="F637" s="309">
        <v>50463</v>
      </c>
      <c r="G637" s="78" t="s">
        <v>1150</v>
      </c>
      <c r="H637" s="307" t="s">
        <v>1151</v>
      </c>
      <c r="I637" s="414">
        <v>51827</v>
      </c>
      <c r="J637" s="77" t="s">
        <v>549</v>
      </c>
      <c r="K637" s="430" t="s">
        <v>550</v>
      </c>
      <c r="L637" s="414">
        <v>53190</v>
      </c>
      <c r="M637" s="77" t="s">
        <v>484</v>
      </c>
      <c r="N637" s="311" t="s">
        <v>485</v>
      </c>
      <c r="O637" s="414">
        <v>54554</v>
      </c>
      <c r="P637" s="77" t="s">
        <v>1980</v>
      </c>
      <c r="Q637" s="430" t="s">
        <v>1981</v>
      </c>
      <c r="R637" s="414">
        <v>55918</v>
      </c>
      <c r="S637" s="77" t="s">
        <v>1202</v>
      </c>
      <c r="T637" s="311" t="s">
        <v>2082</v>
      </c>
      <c r="U637" s="414">
        <v>57281</v>
      </c>
      <c r="V637" s="77" t="s">
        <v>886</v>
      </c>
      <c r="W637" s="430" t="s">
        <v>887</v>
      </c>
      <c r="X637" s="414">
        <v>58645</v>
      </c>
      <c r="Y637" s="77" t="s">
        <v>837</v>
      </c>
      <c r="Z637" s="311" t="s">
        <v>1942</v>
      </c>
      <c r="AA637" s="414">
        <v>60008</v>
      </c>
      <c r="AB637" s="77" t="s">
        <v>575</v>
      </c>
      <c r="AC637" s="430" t="s">
        <v>1183</v>
      </c>
      <c r="AD637" s="414">
        <v>61372</v>
      </c>
      <c r="AE637" s="77" t="s">
        <v>963</v>
      </c>
      <c r="AF637" s="430" t="s">
        <v>2341</v>
      </c>
      <c r="AG637" s="414">
        <v>62736</v>
      </c>
      <c r="AH637" s="77" t="s">
        <v>1525</v>
      </c>
      <c r="AI637" s="430" t="s">
        <v>2699</v>
      </c>
    </row>
    <row r="638" spans="1:35" x14ac:dyDescent="0.25">
      <c r="A638" s="76">
        <f>IF('Basic Calculator'!$AE$17&lt;&gt;"",IF(VLOOKUP('Basic Calculator'!$AE$17,'Basic Calculator'!$AG$18:$AI$75,3,FALSE)=D638,1,0),0)</f>
        <v>0</v>
      </c>
      <c r="B638" s="405">
        <f>IF('Basic Calculator'!$AE$18&lt;&gt;"",IF('Basic Calculator'!$AE$18=E638,1,0),0)</f>
        <v>0</v>
      </c>
      <c r="C638" s="81">
        <f t="shared" si="9"/>
        <v>0</v>
      </c>
      <c r="D638" s="425" t="s">
        <v>1770</v>
      </c>
      <c r="E638" s="425">
        <v>6</v>
      </c>
      <c r="F638" s="309">
        <v>53216</v>
      </c>
      <c r="G638" s="78" t="s">
        <v>1237</v>
      </c>
      <c r="H638" s="307" t="s">
        <v>2362</v>
      </c>
      <c r="I638" s="414">
        <v>54736</v>
      </c>
      <c r="J638" s="77" t="s">
        <v>367</v>
      </c>
      <c r="K638" s="430" t="s">
        <v>368</v>
      </c>
      <c r="L638" s="414">
        <v>56257</v>
      </c>
      <c r="M638" s="77" t="s">
        <v>1380</v>
      </c>
      <c r="N638" s="311" t="s">
        <v>4964</v>
      </c>
      <c r="O638" s="414">
        <v>57778</v>
      </c>
      <c r="P638" s="77" t="s">
        <v>656</v>
      </c>
      <c r="Q638" s="430" t="s">
        <v>1994</v>
      </c>
      <c r="R638" s="414">
        <v>59298</v>
      </c>
      <c r="S638" s="77" t="s">
        <v>3514</v>
      </c>
      <c r="T638" s="311" t="s">
        <v>2177</v>
      </c>
      <c r="U638" s="414">
        <v>60819</v>
      </c>
      <c r="V638" s="77" t="s">
        <v>1298</v>
      </c>
      <c r="W638" s="430" t="s">
        <v>2610</v>
      </c>
      <c r="X638" s="414">
        <v>62339</v>
      </c>
      <c r="Y638" s="77" t="s">
        <v>1297</v>
      </c>
      <c r="Z638" s="311" t="s">
        <v>2664</v>
      </c>
      <c r="AA638" s="414">
        <v>63860</v>
      </c>
      <c r="AB638" s="77" t="s">
        <v>1613</v>
      </c>
      <c r="AC638" s="430" t="s">
        <v>2910</v>
      </c>
      <c r="AD638" s="414">
        <v>65381</v>
      </c>
      <c r="AE638" s="77" t="s">
        <v>2905</v>
      </c>
      <c r="AF638" s="430" t="s">
        <v>3155</v>
      </c>
      <c r="AG638" s="414">
        <v>66901</v>
      </c>
      <c r="AH638" s="77" t="s">
        <v>710</v>
      </c>
      <c r="AI638" s="430" t="s">
        <v>3474</v>
      </c>
    </row>
    <row r="639" spans="1:35" x14ac:dyDescent="0.25">
      <c r="A639" s="76">
        <f>IF('Basic Calculator'!$AE$17&lt;&gt;"",IF(VLOOKUP('Basic Calculator'!$AE$17,'Basic Calculator'!$AG$18:$AI$75,3,FALSE)=D639,1,0),0)</f>
        <v>0</v>
      </c>
      <c r="B639" s="405">
        <f>IF('Basic Calculator'!$AE$18&lt;&gt;"",IF('Basic Calculator'!$AE$18=E639,1,0),0)</f>
        <v>0</v>
      </c>
      <c r="C639" s="81">
        <f t="shared" si="9"/>
        <v>0</v>
      </c>
      <c r="D639" s="425" t="s">
        <v>1770</v>
      </c>
      <c r="E639" s="425">
        <v>7</v>
      </c>
      <c r="F639" s="309">
        <v>57445</v>
      </c>
      <c r="G639" s="78" t="s">
        <v>360</v>
      </c>
      <c r="H639" s="307" t="s">
        <v>1704</v>
      </c>
      <c r="I639" s="414">
        <v>59135</v>
      </c>
      <c r="J639" s="77" t="s">
        <v>2194</v>
      </c>
      <c r="K639" s="430" t="s">
        <v>2195</v>
      </c>
      <c r="L639" s="414">
        <v>60825</v>
      </c>
      <c r="M639" s="77" t="s">
        <v>1298</v>
      </c>
      <c r="N639" s="311" t="s">
        <v>2610</v>
      </c>
      <c r="O639" s="414">
        <v>62515</v>
      </c>
      <c r="P639" s="77" t="s">
        <v>1836</v>
      </c>
      <c r="Q639" s="430" t="s">
        <v>2076</v>
      </c>
      <c r="R639" s="414">
        <v>64204</v>
      </c>
      <c r="S639" s="77" t="s">
        <v>1779</v>
      </c>
      <c r="T639" s="311" t="s">
        <v>2714</v>
      </c>
      <c r="U639" s="414">
        <v>65894</v>
      </c>
      <c r="V639" s="77" t="s">
        <v>2842</v>
      </c>
      <c r="W639" s="430" t="s">
        <v>1877</v>
      </c>
      <c r="X639" s="414">
        <v>67584</v>
      </c>
      <c r="Y639" s="77" t="s">
        <v>2149</v>
      </c>
      <c r="Z639" s="311" t="s">
        <v>4271</v>
      </c>
      <c r="AA639" s="414">
        <v>69273</v>
      </c>
      <c r="AB639" s="77" t="s">
        <v>3899</v>
      </c>
      <c r="AC639" s="430" t="s">
        <v>3898</v>
      </c>
      <c r="AD639" s="414">
        <v>70963</v>
      </c>
      <c r="AE639" s="77" t="s">
        <v>2380</v>
      </c>
      <c r="AF639" s="430" t="s">
        <v>3447</v>
      </c>
      <c r="AG639" s="414">
        <v>72653</v>
      </c>
      <c r="AH639" s="77" t="s">
        <v>4114</v>
      </c>
      <c r="AI639" s="430" t="s">
        <v>3447</v>
      </c>
    </row>
    <row r="640" spans="1:35" x14ac:dyDescent="0.25">
      <c r="A640" s="76">
        <f>IF('Basic Calculator'!$AE$17&lt;&gt;"",IF(VLOOKUP('Basic Calculator'!$AE$17,'Basic Calculator'!$AG$18:$AI$75,3,FALSE)=D640,1,0),0)</f>
        <v>0</v>
      </c>
      <c r="B640" s="405">
        <f>IF('Basic Calculator'!$AE$18&lt;&gt;"",IF('Basic Calculator'!$AE$18=E640,1,0),0)</f>
        <v>0</v>
      </c>
      <c r="C640" s="81">
        <f t="shared" si="9"/>
        <v>0</v>
      </c>
      <c r="D640" s="425" t="s">
        <v>1770</v>
      </c>
      <c r="E640" s="425">
        <v>8</v>
      </c>
      <c r="F640" s="309">
        <v>59874</v>
      </c>
      <c r="G640" s="78" t="s">
        <v>257</v>
      </c>
      <c r="H640" s="307" t="s">
        <v>258</v>
      </c>
      <c r="I640" s="414">
        <v>61745</v>
      </c>
      <c r="J640" s="77" t="s">
        <v>2808</v>
      </c>
      <c r="K640" s="430" t="s">
        <v>904</v>
      </c>
      <c r="L640" s="414">
        <v>63616</v>
      </c>
      <c r="M640" s="77" t="s">
        <v>2832</v>
      </c>
      <c r="N640" s="311" t="s">
        <v>3071</v>
      </c>
      <c r="O640" s="414">
        <v>65487</v>
      </c>
      <c r="P640" s="77" t="s">
        <v>1627</v>
      </c>
      <c r="Q640" s="430" t="s">
        <v>2654</v>
      </c>
      <c r="R640" s="414">
        <v>67358</v>
      </c>
      <c r="S640" s="77" t="s">
        <v>848</v>
      </c>
      <c r="T640" s="311" t="s">
        <v>3122</v>
      </c>
      <c r="U640" s="414">
        <v>69229</v>
      </c>
      <c r="V640" s="77" t="s">
        <v>640</v>
      </c>
      <c r="W640" s="430" t="s">
        <v>2045</v>
      </c>
      <c r="X640" s="414">
        <v>71100</v>
      </c>
      <c r="Y640" s="77" t="s">
        <v>398</v>
      </c>
      <c r="Z640" s="311" t="s">
        <v>3447</v>
      </c>
      <c r="AA640" s="414">
        <v>72970</v>
      </c>
      <c r="AB640" s="77" t="s">
        <v>896</v>
      </c>
      <c r="AC640" s="430" t="s">
        <v>3447</v>
      </c>
      <c r="AD640" s="414">
        <v>74841</v>
      </c>
      <c r="AE640" s="77" t="s">
        <v>1811</v>
      </c>
      <c r="AF640" s="430" t="s">
        <v>3447</v>
      </c>
      <c r="AG640" s="414">
        <v>76712</v>
      </c>
      <c r="AH640" s="77" t="s">
        <v>2647</v>
      </c>
      <c r="AI640" s="430" t="s">
        <v>3447</v>
      </c>
    </row>
    <row r="641" spans="1:35" x14ac:dyDescent="0.25">
      <c r="A641" s="76">
        <f>IF('Basic Calculator'!$AE$17&lt;&gt;"",IF(VLOOKUP('Basic Calculator'!$AE$17,'Basic Calculator'!$AG$18:$AI$75,3,FALSE)=D641,1,0),0)</f>
        <v>0</v>
      </c>
      <c r="B641" s="405">
        <f>IF('Basic Calculator'!$AE$18&lt;&gt;"",IF('Basic Calculator'!$AE$18=E641,1,0),0)</f>
        <v>0</v>
      </c>
      <c r="C641" s="81">
        <f t="shared" si="9"/>
        <v>0</v>
      </c>
      <c r="D641" s="425" t="s">
        <v>1770</v>
      </c>
      <c r="E641" s="425">
        <v>9</v>
      </c>
      <c r="F641" s="309">
        <v>64065</v>
      </c>
      <c r="G641" s="78" t="s">
        <v>4007</v>
      </c>
      <c r="H641" s="307" t="s">
        <v>2835</v>
      </c>
      <c r="I641" s="414">
        <v>66132</v>
      </c>
      <c r="J641" s="77" t="s">
        <v>2356</v>
      </c>
      <c r="K641" s="430" t="s">
        <v>2914</v>
      </c>
      <c r="L641" s="414">
        <v>68198</v>
      </c>
      <c r="M641" s="77" t="s">
        <v>2007</v>
      </c>
      <c r="N641" s="311" t="s">
        <v>2954</v>
      </c>
      <c r="O641" s="414">
        <v>70265</v>
      </c>
      <c r="P641" s="77" t="s">
        <v>2481</v>
      </c>
      <c r="Q641" s="430" t="s">
        <v>5188</v>
      </c>
      <c r="R641" s="414">
        <v>72332</v>
      </c>
      <c r="S641" s="77" t="s">
        <v>2416</v>
      </c>
      <c r="T641" s="311" t="s">
        <v>3447</v>
      </c>
      <c r="U641" s="414">
        <v>74398</v>
      </c>
      <c r="V641" s="77" t="s">
        <v>2619</v>
      </c>
      <c r="W641" s="430" t="s">
        <v>3447</v>
      </c>
      <c r="X641" s="414">
        <v>76465</v>
      </c>
      <c r="Y641" s="77" t="s">
        <v>2838</v>
      </c>
      <c r="Z641" s="311" t="s">
        <v>3447</v>
      </c>
      <c r="AA641" s="414">
        <v>78531</v>
      </c>
      <c r="AB641" s="77" t="s">
        <v>2008</v>
      </c>
      <c r="AC641" s="430" t="s">
        <v>3447</v>
      </c>
      <c r="AD641" s="414">
        <v>80598</v>
      </c>
      <c r="AE641" s="77" t="s">
        <v>2586</v>
      </c>
      <c r="AF641" s="430" t="s">
        <v>3447</v>
      </c>
      <c r="AG641" s="414">
        <v>82664</v>
      </c>
      <c r="AH641" s="77" t="s">
        <v>2729</v>
      </c>
      <c r="AI641" s="430" t="s">
        <v>3447</v>
      </c>
    </row>
    <row r="642" spans="1:35" x14ac:dyDescent="0.25">
      <c r="A642" s="76">
        <f>IF('Basic Calculator'!$AE$17&lt;&gt;"",IF(VLOOKUP('Basic Calculator'!$AE$17,'Basic Calculator'!$AG$18:$AI$75,3,FALSE)=D642,1,0),0)</f>
        <v>0</v>
      </c>
      <c r="B642" s="405">
        <f>IF('Basic Calculator'!$AE$18&lt;&gt;"",IF('Basic Calculator'!$AE$18=E642,1,0),0)</f>
        <v>0</v>
      </c>
      <c r="C642" s="81">
        <f t="shared" si="9"/>
        <v>0</v>
      </c>
      <c r="D642" s="425" t="s">
        <v>1770</v>
      </c>
      <c r="E642" s="425">
        <v>10</v>
      </c>
      <c r="F642" s="309">
        <v>70550</v>
      </c>
      <c r="G642" s="78" t="s">
        <v>1276</v>
      </c>
      <c r="H642" s="307" t="s">
        <v>3447</v>
      </c>
      <c r="I642" s="414">
        <v>72826</v>
      </c>
      <c r="J642" s="77" t="s">
        <v>2426</v>
      </c>
      <c r="K642" s="430" t="s">
        <v>3447</v>
      </c>
      <c r="L642" s="414">
        <v>75101</v>
      </c>
      <c r="M642" s="77" t="s">
        <v>1095</v>
      </c>
      <c r="N642" s="311" t="s">
        <v>3447</v>
      </c>
      <c r="O642" s="414">
        <v>77376</v>
      </c>
      <c r="P642" s="77" t="s">
        <v>1097</v>
      </c>
      <c r="Q642" s="430" t="s">
        <v>3447</v>
      </c>
      <c r="R642" s="414">
        <v>79652</v>
      </c>
      <c r="S642" s="77" t="s">
        <v>3180</v>
      </c>
      <c r="T642" s="311" t="s">
        <v>3447</v>
      </c>
      <c r="U642" s="414">
        <v>81927</v>
      </c>
      <c r="V642" s="77" t="s">
        <v>585</v>
      </c>
      <c r="W642" s="430" t="s">
        <v>3447</v>
      </c>
      <c r="X642" s="414">
        <v>84203</v>
      </c>
      <c r="Y642" s="77" t="s">
        <v>1100</v>
      </c>
      <c r="Z642" s="311" t="s">
        <v>3447</v>
      </c>
      <c r="AA642" s="414">
        <v>86478</v>
      </c>
      <c r="AB642" s="77" t="s">
        <v>2734</v>
      </c>
      <c r="AC642" s="430" t="s">
        <v>3447</v>
      </c>
      <c r="AD642" s="414">
        <v>88754</v>
      </c>
      <c r="AE642" s="77" t="s">
        <v>1961</v>
      </c>
      <c r="AF642" s="430" t="s">
        <v>3447</v>
      </c>
      <c r="AG642" s="414">
        <v>91029</v>
      </c>
      <c r="AH642" s="77" t="s">
        <v>2818</v>
      </c>
      <c r="AI642" s="430" t="s">
        <v>3447</v>
      </c>
    </row>
    <row r="643" spans="1:35" x14ac:dyDescent="0.25">
      <c r="A643" s="76">
        <f>IF('Basic Calculator'!$AE$17&lt;&gt;"",IF(VLOOKUP('Basic Calculator'!$AE$17,'Basic Calculator'!$AG$18:$AI$75,3,FALSE)=D643,1,0),0)</f>
        <v>0</v>
      </c>
      <c r="B643" s="405">
        <f>IF('Basic Calculator'!$AE$18&lt;&gt;"",IF('Basic Calculator'!$AE$18=E643,1,0),0)</f>
        <v>0</v>
      </c>
      <c r="C643" s="81">
        <f t="shared" si="9"/>
        <v>0</v>
      </c>
      <c r="D643" s="425" t="s">
        <v>1770</v>
      </c>
      <c r="E643" s="425">
        <v>11</v>
      </c>
      <c r="F643" s="309">
        <v>75013</v>
      </c>
      <c r="G643" s="78" t="s">
        <v>1823</v>
      </c>
      <c r="H643" s="307" t="s">
        <v>3447</v>
      </c>
      <c r="I643" s="414">
        <v>77513</v>
      </c>
      <c r="J643" s="77" t="s">
        <v>1152</v>
      </c>
      <c r="K643" s="430" t="s">
        <v>3447</v>
      </c>
      <c r="L643" s="414">
        <v>80013</v>
      </c>
      <c r="M643" s="77" t="s">
        <v>1812</v>
      </c>
      <c r="N643" s="311" t="s">
        <v>3447</v>
      </c>
      <c r="O643" s="414">
        <v>82513</v>
      </c>
      <c r="P643" s="77" t="s">
        <v>699</v>
      </c>
      <c r="Q643" s="430" t="s">
        <v>3447</v>
      </c>
      <c r="R643" s="414">
        <v>85013</v>
      </c>
      <c r="S643" s="77" t="s">
        <v>1513</v>
      </c>
      <c r="T643" s="311" t="s">
        <v>3447</v>
      </c>
      <c r="U643" s="414">
        <v>87514</v>
      </c>
      <c r="V643" s="77" t="s">
        <v>1741</v>
      </c>
      <c r="W643" s="430" t="s">
        <v>3447</v>
      </c>
      <c r="X643" s="414">
        <v>90014</v>
      </c>
      <c r="Y643" s="77" t="s">
        <v>1183</v>
      </c>
      <c r="Z643" s="311" t="s">
        <v>3447</v>
      </c>
      <c r="AA643" s="414">
        <v>92514</v>
      </c>
      <c r="AB643" s="77" t="s">
        <v>2434</v>
      </c>
      <c r="AC643" s="430" t="s">
        <v>3447</v>
      </c>
      <c r="AD643" s="414">
        <v>95014</v>
      </c>
      <c r="AE643" s="77" t="s">
        <v>4113</v>
      </c>
      <c r="AF643" s="430" t="s">
        <v>3447</v>
      </c>
      <c r="AG643" s="414">
        <v>97514</v>
      </c>
      <c r="AH643" s="77" t="s">
        <v>5189</v>
      </c>
      <c r="AI643" s="430" t="s">
        <v>3447</v>
      </c>
    </row>
    <row r="644" spans="1:35" x14ac:dyDescent="0.25">
      <c r="A644" s="76">
        <f>IF('Basic Calculator'!$AE$17&lt;&gt;"",IF(VLOOKUP('Basic Calculator'!$AE$17,'Basic Calculator'!$AG$18:$AI$75,3,FALSE)=D644,1,0),0)</f>
        <v>0</v>
      </c>
      <c r="B644" s="405">
        <f>IF('Basic Calculator'!$AE$18&lt;&gt;"",IF('Basic Calculator'!$AE$18=E644,1,0),0)</f>
        <v>0</v>
      </c>
      <c r="C644" s="81">
        <f t="shared" ref="C644:C707" si="10">IF(AND(A644=1,B644=1),1,0)</f>
        <v>0</v>
      </c>
      <c r="D644" s="425" t="s">
        <v>1770</v>
      </c>
      <c r="E644" s="425">
        <v>12</v>
      </c>
      <c r="F644" s="309">
        <v>89910</v>
      </c>
      <c r="G644" s="78" t="s">
        <v>1939</v>
      </c>
      <c r="H644" s="307" t="s">
        <v>3447</v>
      </c>
      <c r="I644" s="414">
        <v>92906</v>
      </c>
      <c r="J644" s="77" t="s">
        <v>2929</v>
      </c>
      <c r="K644" s="430" t="s">
        <v>3447</v>
      </c>
      <c r="L644" s="414">
        <v>95903</v>
      </c>
      <c r="M644" s="77" t="s">
        <v>3048</v>
      </c>
      <c r="N644" s="311" t="s">
        <v>3447</v>
      </c>
      <c r="O644" s="414">
        <v>98899</v>
      </c>
      <c r="P644" s="77" t="s">
        <v>3550</v>
      </c>
      <c r="Q644" s="430" t="s">
        <v>3447</v>
      </c>
      <c r="R644" s="414">
        <v>101896</v>
      </c>
      <c r="S644" s="77" t="s">
        <v>5050</v>
      </c>
      <c r="T644" s="311" t="s">
        <v>3447</v>
      </c>
      <c r="U644" s="414">
        <v>104893</v>
      </c>
      <c r="V644" s="77" t="s">
        <v>5190</v>
      </c>
      <c r="W644" s="430" t="s">
        <v>3447</v>
      </c>
      <c r="X644" s="414">
        <v>107889</v>
      </c>
      <c r="Y644" s="77" t="s">
        <v>5191</v>
      </c>
      <c r="Z644" s="311" t="s">
        <v>5191</v>
      </c>
      <c r="AA644" s="414">
        <v>110886</v>
      </c>
      <c r="AB644" s="77" t="s">
        <v>3685</v>
      </c>
      <c r="AC644" s="430" t="s">
        <v>3685</v>
      </c>
      <c r="AD644" s="414">
        <v>113882</v>
      </c>
      <c r="AE644" s="77" t="s">
        <v>4747</v>
      </c>
      <c r="AF644" s="430" t="s">
        <v>4747</v>
      </c>
      <c r="AG644" s="414">
        <v>116879</v>
      </c>
      <c r="AH644" s="77" t="s">
        <v>4976</v>
      </c>
      <c r="AI644" s="430" t="s">
        <v>4976</v>
      </c>
    </row>
    <row r="645" spans="1:35" x14ac:dyDescent="0.25">
      <c r="A645" s="76">
        <f>IF('Basic Calculator'!$AE$17&lt;&gt;"",IF(VLOOKUP('Basic Calculator'!$AE$17,'Basic Calculator'!$AG$18:$AI$75,3,FALSE)=D645,1,0),0)</f>
        <v>0</v>
      </c>
      <c r="B645" s="405">
        <f>IF('Basic Calculator'!$AE$18&lt;&gt;"",IF('Basic Calculator'!$AE$18=E645,1,0),0)</f>
        <v>0</v>
      </c>
      <c r="C645" s="81">
        <f t="shared" si="10"/>
        <v>0</v>
      </c>
      <c r="D645" s="425" t="s">
        <v>1770</v>
      </c>
      <c r="E645" s="425">
        <v>13</v>
      </c>
      <c r="F645" s="309">
        <v>106914</v>
      </c>
      <c r="G645" s="78" t="s">
        <v>4471</v>
      </c>
      <c r="H645" s="307" t="s">
        <v>4471</v>
      </c>
      <c r="I645" s="414">
        <v>110479</v>
      </c>
      <c r="J645" s="77" t="s">
        <v>2931</v>
      </c>
      <c r="K645" s="430" t="s">
        <v>2931</v>
      </c>
      <c r="L645" s="414">
        <v>114043</v>
      </c>
      <c r="M645" s="77" t="s">
        <v>3367</v>
      </c>
      <c r="N645" s="311" t="s">
        <v>3367</v>
      </c>
      <c r="O645" s="414">
        <v>117607</v>
      </c>
      <c r="P645" s="77" t="s">
        <v>5192</v>
      </c>
      <c r="Q645" s="430" t="s">
        <v>5192</v>
      </c>
      <c r="R645" s="414">
        <v>121171</v>
      </c>
      <c r="S645" s="77" t="s">
        <v>5193</v>
      </c>
      <c r="T645" s="311" t="s">
        <v>5193</v>
      </c>
      <c r="U645" s="414">
        <v>124736</v>
      </c>
      <c r="V645" s="77" t="s">
        <v>5194</v>
      </c>
      <c r="W645" s="430" t="s">
        <v>5194</v>
      </c>
      <c r="X645" s="414">
        <v>128300</v>
      </c>
      <c r="Y645" s="77" t="s">
        <v>5195</v>
      </c>
      <c r="Z645" s="311" t="s">
        <v>5195</v>
      </c>
      <c r="AA645" s="414">
        <v>131864</v>
      </c>
      <c r="AB645" s="77" t="s">
        <v>4363</v>
      </c>
      <c r="AC645" s="430" t="s">
        <v>4363</v>
      </c>
      <c r="AD645" s="414">
        <v>135428</v>
      </c>
      <c r="AE645" s="77" t="s">
        <v>4752</v>
      </c>
      <c r="AF645" s="430" t="s">
        <v>4752</v>
      </c>
      <c r="AG645" s="414">
        <v>138992</v>
      </c>
      <c r="AH645" s="77" t="s">
        <v>2920</v>
      </c>
      <c r="AI645" s="430" t="s">
        <v>2920</v>
      </c>
    </row>
    <row r="646" spans="1:35" x14ac:dyDescent="0.25">
      <c r="A646" s="76">
        <f>IF('Basic Calculator'!$AE$17&lt;&gt;"",IF(VLOOKUP('Basic Calculator'!$AE$17,'Basic Calculator'!$AG$18:$AI$75,3,FALSE)=D646,1,0),0)</f>
        <v>0</v>
      </c>
      <c r="B646" s="405">
        <f>IF('Basic Calculator'!$AE$18&lt;&gt;"",IF('Basic Calculator'!$AE$18=E646,1,0),0)</f>
        <v>0</v>
      </c>
      <c r="C646" s="81">
        <f t="shared" si="10"/>
        <v>0</v>
      </c>
      <c r="D646" s="425" t="s">
        <v>1770</v>
      </c>
      <c r="E646" s="425">
        <v>14</v>
      </c>
      <c r="F646" s="309">
        <v>126341</v>
      </c>
      <c r="G646" s="78" t="s">
        <v>3811</v>
      </c>
      <c r="H646" s="307" t="s">
        <v>3811</v>
      </c>
      <c r="I646" s="414">
        <v>130552</v>
      </c>
      <c r="J646" s="77" t="s">
        <v>5196</v>
      </c>
      <c r="K646" s="430" t="s">
        <v>5196</v>
      </c>
      <c r="L646" s="414">
        <v>134764</v>
      </c>
      <c r="M646" s="77" t="s">
        <v>3368</v>
      </c>
      <c r="N646" s="311" t="s">
        <v>3368</v>
      </c>
      <c r="O646" s="414">
        <v>138976</v>
      </c>
      <c r="P646" s="77" t="s">
        <v>5197</v>
      </c>
      <c r="Q646" s="430" t="s">
        <v>5197</v>
      </c>
      <c r="R646" s="414">
        <v>143187</v>
      </c>
      <c r="S646" s="77" t="s">
        <v>5053</v>
      </c>
      <c r="T646" s="311" t="s">
        <v>5053</v>
      </c>
      <c r="U646" s="414">
        <v>147399</v>
      </c>
      <c r="V646" s="77" t="s">
        <v>3186</v>
      </c>
      <c r="W646" s="430" t="s">
        <v>3186</v>
      </c>
      <c r="X646" s="414">
        <v>151610</v>
      </c>
      <c r="Y646" s="77" t="s">
        <v>5035</v>
      </c>
      <c r="Z646" s="311" t="s">
        <v>5035</v>
      </c>
      <c r="AA646" s="414">
        <v>155822</v>
      </c>
      <c r="AB646" s="77" t="s">
        <v>5155</v>
      </c>
      <c r="AC646" s="430" t="s">
        <v>5155</v>
      </c>
      <c r="AD646" s="414">
        <v>160034</v>
      </c>
      <c r="AE646" s="77" t="s">
        <v>4760</v>
      </c>
      <c r="AF646" s="430" t="s">
        <v>4760</v>
      </c>
      <c r="AG646" s="414">
        <v>164245</v>
      </c>
      <c r="AH646" s="77" t="s">
        <v>3188</v>
      </c>
      <c r="AI646" s="430" t="s">
        <v>3188</v>
      </c>
    </row>
    <row r="647" spans="1:35" ht="15.75" thickBot="1" x14ac:dyDescent="0.3">
      <c r="A647" s="419">
        <f>IF('Basic Calculator'!$AE$17&lt;&gt;"",IF(VLOOKUP('Basic Calculator'!$AE$17,'Basic Calculator'!$AG$18:$AI$75,3,FALSE)=D647,1,0),0)</f>
        <v>0</v>
      </c>
      <c r="B647" s="420">
        <f>IF('Basic Calculator'!$AE$18&lt;&gt;"",IF('Basic Calculator'!$AE$18=E647,1,0),0)</f>
        <v>0</v>
      </c>
      <c r="C647" s="422">
        <f t="shared" si="10"/>
        <v>0</v>
      </c>
      <c r="D647" s="426" t="s">
        <v>1770</v>
      </c>
      <c r="E647" s="426">
        <v>15</v>
      </c>
      <c r="F647" s="423">
        <v>148609</v>
      </c>
      <c r="G647" s="416" t="s">
        <v>5198</v>
      </c>
      <c r="H647" s="428" t="s">
        <v>5198</v>
      </c>
      <c r="I647" s="415">
        <v>153562</v>
      </c>
      <c r="J647" s="431" t="s">
        <v>3586</v>
      </c>
      <c r="K647" s="432" t="s">
        <v>3586</v>
      </c>
      <c r="L647" s="415">
        <v>158515</v>
      </c>
      <c r="M647" s="431" t="s">
        <v>4680</v>
      </c>
      <c r="N647" s="433" t="s">
        <v>4680</v>
      </c>
      <c r="O647" s="415">
        <v>163468</v>
      </c>
      <c r="P647" s="431" t="s">
        <v>5199</v>
      </c>
      <c r="Q647" s="432" t="s">
        <v>5199</v>
      </c>
      <c r="R647" s="415">
        <v>168422</v>
      </c>
      <c r="S647" s="431" t="s">
        <v>5200</v>
      </c>
      <c r="T647" s="433" t="s">
        <v>5200</v>
      </c>
      <c r="U647" s="415">
        <v>173375</v>
      </c>
      <c r="V647" s="431" t="s">
        <v>5201</v>
      </c>
      <c r="W647" s="432" t="s">
        <v>5201</v>
      </c>
      <c r="X647" s="415">
        <v>178328</v>
      </c>
      <c r="Y647" s="431" t="s">
        <v>5202</v>
      </c>
      <c r="Z647" s="433" t="s">
        <v>5202</v>
      </c>
      <c r="AA647" s="415">
        <v>183281</v>
      </c>
      <c r="AB647" s="431" t="s">
        <v>5161</v>
      </c>
      <c r="AC647" s="432" t="s">
        <v>5161</v>
      </c>
      <c r="AD647" s="415">
        <v>188234</v>
      </c>
      <c r="AE647" s="431" t="s">
        <v>4765</v>
      </c>
      <c r="AF647" s="432" t="s">
        <v>4765</v>
      </c>
      <c r="AG647" s="415">
        <v>191900</v>
      </c>
      <c r="AH647" s="431" t="s">
        <v>4104</v>
      </c>
      <c r="AI647" s="432" t="s">
        <v>4104</v>
      </c>
    </row>
    <row r="648" spans="1:35" x14ac:dyDescent="0.25">
      <c r="A648" s="82">
        <f>IF('Basic Calculator'!$AE$17&lt;&gt;"",IF(VLOOKUP('Basic Calculator'!$AE$17,'Basic Calculator'!$AG$18:$AI$75,3,FALSE)=D648,1,0),0)</f>
        <v>0</v>
      </c>
      <c r="B648" s="407">
        <f>IF('Basic Calculator'!$AE$18&lt;&gt;"",IF('Basic Calculator'!$AE$18=E648,1,0),0)</f>
        <v>0</v>
      </c>
      <c r="C648" s="83">
        <f t="shared" si="10"/>
        <v>0</v>
      </c>
      <c r="D648" s="434" t="s">
        <v>1787</v>
      </c>
      <c r="E648" s="434">
        <v>1</v>
      </c>
      <c r="F648" s="308">
        <v>27628</v>
      </c>
      <c r="G648" s="84" t="s">
        <v>5203</v>
      </c>
      <c r="H648" s="400" t="s">
        <v>2217</v>
      </c>
      <c r="I648" s="413">
        <v>28555</v>
      </c>
      <c r="J648" s="85" t="s">
        <v>3270</v>
      </c>
      <c r="K648" s="429" t="s">
        <v>1212</v>
      </c>
      <c r="L648" s="413">
        <v>29472</v>
      </c>
      <c r="M648" s="85" t="s">
        <v>1196</v>
      </c>
      <c r="N648" s="310" t="s">
        <v>753</v>
      </c>
      <c r="O648" s="413">
        <v>30388</v>
      </c>
      <c r="P648" s="85" t="s">
        <v>2420</v>
      </c>
      <c r="Q648" s="429" t="s">
        <v>764</v>
      </c>
      <c r="R648" s="413">
        <v>31304</v>
      </c>
      <c r="S648" s="85" t="s">
        <v>2359</v>
      </c>
      <c r="T648" s="310" t="s">
        <v>2360</v>
      </c>
      <c r="U648" s="413">
        <v>31841</v>
      </c>
      <c r="V648" s="85" t="s">
        <v>2221</v>
      </c>
      <c r="W648" s="429" t="s">
        <v>1330</v>
      </c>
      <c r="X648" s="413">
        <v>32751</v>
      </c>
      <c r="Y648" s="85" t="s">
        <v>1607</v>
      </c>
      <c r="Z648" s="310" t="s">
        <v>1608</v>
      </c>
      <c r="AA648" s="413">
        <v>33667</v>
      </c>
      <c r="AB648" s="85" t="s">
        <v>2238</v>
      </c>
      <c r="AC648" s="429" t="s">
        <v>344</v>
      </c>
      <c r="AD648" s="413">
        <v>33703</v>
      </c>
      <c r="AE648" s="85" t="s">
        <v>3204</v>
      </c>
      <c r="AF648" s="429" t="s">
        <v>1773</v>
      </c>
      <c r="AG648" s="413">
        <v>34559</v>
      </c>
      <c r="AH648" s="85" t="s">
        <v>3497</v>
      </c>
      <c r="AI648" s="429" t="s">
        <v>1972</v>
      </c>
    </row>
    <row r="649" spans="1:35" x14ac:dyDescent="0.25">
      <c r="A649" s="76">
        <f>IF('Basic Calculator'!$AE$17&lt;&gt;"",IF(VLOOKUP('Basic Calculator'!$AE$17,'Basic Calculator'!$AG$18:$AI$75,3,FALSE)=D649,1,0),0)</f>
        <v>0</v>
      </c>
      <c r="B649" s="405">
        <f>IF('Basic Calculator'!$AE$18&lt;&gt;"",IF('Basic Calculator'!$AE$18=E649,1,0),0)</f>
        <v>0</v>
      </c>
      <c r="C649" s="81">
        <f t="shared" si="10"/>
        <v>0</v>
      </c>
      <c r="D649" s="425" t="s">
        <v>1787</v>
      </c>
      <c r="E649" s="425">
        <v>2</v>
      </c>
      <c r="F649" s="309">
        <v>31066</v>
      </c>
      <c r="G649" s="78" t="s">
        <v>2671</v>
      </c>
      <c r="H649" s="307" t="s">
        <v>1491</v>
      </c>
      <c r="I649" s="414">
        <v>31805</v>
      </c>
      <c r="J649" s="77" t="s">
        <v>2463</v>
      </c>
      <c r="K649" s="430" t="s">
        <v>557</v>
      </c>
      <c r="L649" s="414">
        <v>32834</v>
      </c>
      <c r="M649" s="77" t="s">
        <v>2468</v>
      </c>
      <c r="N649" s="311" t="s">
        <v>2353</v>
      </c>
      <c r="O649" s="414">
        <v>33703</v>
      </c>
      <c r="P649" s="77" t="s">
        <v>3204</v>
      </c>
      <c r="Q649" s="430" t="s">
        <v>1773</v>
      </c>
      <c r="R649" s="414">
        <v>34084</v>
      </c>
      <c r="S649" s="77" t="s">
        <v>4413</v>
      </c>
      <c r="T649" s="311" t="s">
        <v>4414</v>
      </c>
      <c r="U649" s="414">
        <v>35087</v>
      </c>
      <c r="V649" s="77" t="s">
        <v>2625</v>
      </c>
      <c r="W649" s="430" t="s">
        <v>1574</v>
      </c>
      <c r="X649" s="414">
        <v>36090</v>
      </c>
      <c r="Y649" s="77" t="s">
        <v>3976</v>
      </c>
      <c r="Z649" s="311" t="s">
        <v>735</v>
      </c>
      <c r="AA649" s="414">
        <v>37092</v>
      </c>
      <c r="AB649" s="77" t="s">
        <v>5204</v>
      </c>
      <c r="AC649" s="430" t="s">
        <v>581</v>
      </c>
      <c r="AD649" s="414">
        <v>38095</v>
      </c>
      <c r="AE649" s="77" t="s">
        <v>4742</v>
      </c>
      <c r="AF649" s="430" t="s">
        <v>492</v>
      </c>
      <c r="AG649" s="414">
        <v>39098</v>
      </c>
      <c r="AH649" s="77" t="s">
        <v>836</v>
      </c>
      <c r="AI649" s="430" t="s">
        <v>837</v>
      </c>
    </row>
    <row r="650" spans="1:35" x14ac:dyDescent="0.25">
      <c r="A650" s="76">
        <f>IF('Basic Calculator'!$AE$17&lt;&gt;"",IF(VLOOKUP('Basic Calculator'!$AE$17,'Basic Calculator'!$AG$18:$AI$75,3,FALSE)=D650,1,0),0)</f>
        <v>0</v>
      </c>
      <c r="B650" s="405">
        <f>IF('Basic Calculator'!$AE$18&lt;&gt;"",IF('Basic Calculator'!$AE$18=E650,1,0),0)</f>
        <v>0</v>
      </c>
      <c r="C650" s="81">
        <f t="shared" si="10"/>
        <v>0</v>
      </c>
      <c r="D650" s="425" t="s">
        <v>1787</v>
      </c>
      <c r="E650" s="425">
        <v>3</v>
      </c>
      <c r="F650" s="309">
        <v>40675</v>
      </c>
      <c r="G650" s="78" t="s">
        <v>1355</v>
      </c>
      <c r="H650" s="307" t="s">
        <v>967</v>
      </c>
      <c r="I650" s="414">
        <v>41805</v>
      </c>
      <c r="J650" s="77" t="s">
        <v>521</v>
      </c>
      <c r="K650" s="430" t="s">
        <v>968</v>
      </c>
      <c r="L650" s="414">
        <v>42934</v>
      </c>
      <c r="M650" s="77" t="s">
        <v>1527</v>
      </c>
      <c r="N650" s="311" t="s">
        <v>969</v>
      </c>
      <c r="O650" s="414">
        <v>44064</v>
      </c>
      <c r="P650" s="77" t="s">
        <v>1951</v>
      </c>
      <c r="Q650" s="430" t="s">
        <v>281</v>
      </c>
      <c r="R650" s="414">
        <v>45194</v>
      </c>
      <c r="S650" s="77" t="s">
        <v>553</v>
      </c>
      <c r="T650" s="311" t="s">
        <v>554</v>
      </c>
      <c r="U650" s="414">
        <v>46323</v>
      </c>
      <c r="V650" s="77" t="s">
        <v>415</v>
      </c>
      <c r="W650" s="430" t="s">
        <v>444</v>
      </c>
      <c r="X650" s="414">
        <v>47453</v>
      </c>
      <c r="Y650" s="77" t="s">
        <v>332</v>
      </c>
      <c r="Z650" s="311" t="s">
        <v>333</v>
      </c>
      <c r="AA650" s="414">
        <v>48583</v>
      </c>
      <c r="AB650" s="77" t="s">
        <v>1259</v>
      </c>
      <c r="AC650" s="430" t="s">
        <v>1043</v>
      </c>
      <c r="AD650" s="414">
        <v>49712</v>
      </c>
      <c r="AE650" s="77" t="s">
        <v>1636</v>
      </c>
      <c r="AF650" s="430" t="s">
        <v>1782</v>
      </c>
      <c r="AG650" s="414">
        <v>50842</v>
      </c>
      <c r="AH650" s="77" t="s">
        <v>759</v>
      </c>
      <c r="AI650" s="430" t="s">
        <v>760</v>
      </c>
    </row>
    <row r="651" spans="1:35" x14ac:dyDescent="0.25">
      <c r="A651" s="76">
        <f>IF('Basic Calculator'!$AE$17&lt;&gt;"",IF(VLOOKUP('Basic Calculator'!$AE$17,'Basic Calculator'!$AG$18:$AI$75,3,FALSE)=D651,1,0),0)</f>
        <v>0</v>
      </c>
      <c r="B651" s="405">
        <f>IF('Basic Calculator'!$AE$18&lt;&gt;"",IF('Basic Calculator'!$AE$18=E651,1,0),0)</f>
        <v>0</v>
      </c>
      <c r="C651" s="81">
        <f t="shared" si="10"/>
        <v>0</v>
      </c>
      <c r="D651" s="425" t="s">
        <v>1787</v>
      </c>
      <c r="E651" s="425">
        <v>4</v>
      </c>
      <c r="F651" s="309">
        <v>45657</v>
      </c>
      <c r="G651" s="78" t="s">
        <v>1144</v>
      </c>
      <c r="H651" s="307" t="s">
        <v>1145</v>
      </c>
      <c r="I651" s="414">
        <v>46925</v>
      </c>
      <c r="J651" s="77" t="s">
        <v>1644</v>
      </c>
      <c r="K651" s="430" t="s">
        <v>1484</v>
      </c>
      <c r="L651" s="414">
        <v>48193</v>
      </c>
      <c r="M651" s="77" t="s">
        <v>1227</v>
      </c>
      <c r="N651" s="311" t="s">
        <v>1228</v>
      </c>
      <c r="O651" s="414">
        <v>49461</v>
      </c>
      <c r="P651" s="77" t="s">
        <v>3081</v>
      </c>
      <c r="Q651" s="430" t="s">
        <v>576</v>
      </c>
      <c r="R651" s="414">
        <v>50729</v>
      </c>
      <c r="S651" s="77" t="s">
        <v>1441</v>
      </c>
      <c r="T651" s="311" t="s">
        <v>1423</v>
      </c>
      <c r="U651" s="414">
        <v>51997</v>
      </c>
      <c r="V651" s="77" t="s">
        <v>3847</v>
      </c>
      <c r="W651" s="430" t="s">
        <v>853</v>
      </c>
      <c r="X651" s="414">
        <v>53265</v>
      </c>
      <c r="Y651" s="77" t="s">
        <v>365</v>
      </c>
      <c r="Z651" s="311" t="s">
        <v>366</v>
      </c>
      <c r="AA651" s="414">
        <v>54533</v>
      </c>
      <c r="AB651" s="77" t="s">
        <v>1535</v>
      </c>
      <c r="AC651" s="430" t="s">
        <v>1536</v>
      </c>
      <c r="AD651" s="414">
        <v>55801</v>
      </c>
      <c r="AE651" s="77" t="s">
        <v>636</v>
      </c>
      <c r="AF651" s="430" t="s">
        <v>625</v>
      </c>
      <c r="AG651" s="414">
        <v>57068</v>
      </c>
      <c r="AH651" s="77" t="s">
        <v>1766</v>
      </c>
      <c r="AI651" s="430" t="s">
        <v>1749</v>
      </c>
    </row>
    <row r="652" spans="1:35" x14ac:dyDescent="0.25">
      <c r="A652" s="76">
        <f>IF('Basic Calculator'!$AE$17&lt;&gt;"",IF(VLOOKUP('Basic Calculator'!$AE$17,'Basic Calculator'!$AG$18:$AI$75,3,FALSE)=D652,1,0),0)</f>
        <v>0</v>
      </c>
      <c r="B652" s="405">
        <f>IF('Basic Calculator'!$AE$18&lt;&gt;"",IF('Basic Calculator'!$AE$18=E652,1,0),0)</f>
        <v>0</v>
      </c>
      <c r="C652" s="81">
        <f t="shared" si="10"/>
        <v>0</v>
      </c>
      <c r="D652" s="425" t="s">
        <v>1787</v>
      </c>
      <c r="E652" s="425">
        <v>5</v>
      </c>
      <c r="F652" s="309">
        <v>52502</v>
      </c>
      <c r="G652" s="78" t="s">
        <v>1703</v>
      </c>
      <c r="H652" s="307" t="s">
        <v>1485</v>
      </c>
      <c r="I652" s="414">
        <v>53921</v>
      </c>
      <c r="J652" s="77" t="s">
        <v>3369</v>
      </c>
      <c r="K652" s="430" t="s">
        <v>374</v>
      </c>
      <c r="L652" s="414">
        <v>55339</v>
      </c>
      <c r="M652" s="77" t="s">
        <v>1432</v>
      </c>
      <c r="N652" s="311" t="s">
        <v>1667</v>
      </c>
      <c r="O652" s="414">
        <v>56758</v>
      </c>
      <c r="P652" s="77" t="s">
        <v>737</v>
      </c>
      <c r="Q652" s="430" t="s">
        <v>1225</v>
      </c>
      <c r="R652" s="414">
        <v>58177</v>
      </c>
      <c r="S652" s="77" t="s">
        <v>3088</v>
      </c>
      <c r="T652" s="311" t="s">
        <v>3089</v>
      </c>
      <c r="U652" s="414">
        <v>59596</v>
      </c>
      <c r="V652" s="77" t="s">
        <v>1625</v>
      </c>
      <c r="W652" s="430" t="s">
        <v>1989</v>
      </c>
      <c r="X652" s="414">
        <v>61014</v>
      </c>
      <c r="Y652" s="77" t="s">
        <v>967</v>
      </c>
      <c r="Z652" s="311" t="s">
        <v>1580</v>
      </c>
      <c r="AA652" s="414">
        <v>62433</v>
      </c>
      <c r="AB652" s="77" t="s">
        <v>1990</v>
      </c>
      <c r="AC652" s="430" t="s">
        <v>2968</v>
      </c>
      <c r="AD652" s="414">
        <v>63852</v>
      </c>
      <c r="AE652" s="77" t="s">
        <v>1613</v>
      </c>
      <c r="AF652" s="430" t="s">
        <v>2910</v>
      </c>
      <c r="AG652" s="414">
        <v>65270</v>
      </c>
      <c r="AH652" s="77" t="s">
        <v>2415</v>
      </c>
      <c r="AI652" s="430" t="s">
        <v>3354</v>
      </c>
    </row>
    <row r="653" spans="1:35" x14ac:dyDescent="0.25">
      <c r="A653" s="76">
        <f>IF('Basic Calculator'!$AE$17&lt;&gt;"",IF(VLOOKUP('Basic Calculator'!$AE$17,'Basic Calculator'!$AG$18:$AI$75,3,FALSE)=D653,1,0),0)</f>
        <v>0</v>
      </c>
      <c r="B653" s="405">
        <f>IF('Basic Calculator'!$AE$18&lt;&gt;"",IF('Basic Calculator'!$AE$18=E653,1,0),0)</f>
        <v>0</v>
      </c>
      <c r="C653" s="81">
        <f t="shared" si="10"/>
        <v>0</v>
      </c>
      <c r="D653" s="425" t="s">
        <v>1787</v>
      </c>
      <c r="E653" s="425">
        <v>6</v>
      </c>
      <c r="F653" s="309">
        <v>55366</v>
      </c>
      <c r="G653" s="78" t="s">
        <v>1844</v>
      </c>
      <c r="H653" s="307" t="s">
        <v>1845</v>
      </c>
      <c r="I653" s="414">
        <v>56948</v>
      </c>
      <c r="J653" s="77" t="s">
        <v>253</v>
      </c>
      <c r="K653" s="430" t="s">
        <v>254</v>
      </c>
      <c r="L653" s="414">
        <v>58530</v>
      </c>
      <c r="M653" s="77" t="s">
        <v>996</v>
      </c>
      <c r="N653" s="311" t="s">
        <v>1308</v>
      </c>
      <c r="O653" s="414">
        <v>60112</v>
      </c>
      <c r="P653" s="77" t="s">
        <v>1746</v>
      </c>
      <c r="Q653" s="430" t="s">
        <v>1517</v>
      </c>
      <c r="R653" s="414">
        <v>61694</v>
      </c>
      <c r="S653" s="77" t="s">
        <v>2583</v>
      </c>
      <c r="T653" s="311" t="s">
        <v>2057</v>
      </c>
      <c r="U653" s="414">
        <v>63276</v>
      </c>
      <c r="V653" s="77" t="s">
        <v>392</v>
      </c>
      <c r="W653" s="430" t="s">
        <v>2875</v>
      </c>
      <c r="X653" s="414">
        <v>64858</v>
      </c>
      <c r="Y653" s="77" t="s">
        <v>451</v>
      </c>
      <c r="Z653" s="311" t="s">
        <v>3863</v>
      </c>
      <c r="AA653" s="414">
        <v>66440</v>
      </c>
      <c r="AB653" s="77" t="s">
        <v>1109</v>
      </c>
      <c r="AC653" s="430" t="s">
        <v>2442</v>
      </c>
      <c r="AD653" s="414">
        <v>68022</v>
      </c>
      <c r="AE653" s="77" t="s">
        <v>2014</v>
      </c>
      <c r="AF653" s="430" t="s">
        <v>1964</v>
      </c>
      <c r="AG653" s="414">
        <v>69604</v>
      </c>
      <c r="AH653" s="77" t="s">
        <v>621</v>
      </c>
      <c r="AI653" s="430" t="s">
        <v>3198</v>
      </c>
    </row>
    <row r="654" spans="1:35" x14ac:dyDescent="0.25">
      <c r="A654" s="76">
        <f>IF('Basic Calculator'!$AE$17&lt;&gt;"",IF(VLOOKUP('Basic Calculator'!$AE$17,'Basic Calculator'!$AG$18:$AI$75,3,FALSE)=D654,1,0),0)</f>
        <v>0</v>
      </c>
      <c r="B654" s="405">
        <f>IF('Basic Calculator'!$AE$18&lt;&gt;"",IF('Basic Calculator'!$AE$18=E654,1,0),0)</f>
        <v>0</v>
      </c>
      <c r="C654" s="81">
        <f t="shared" si="10"/>
        <v>0</v>
      </c>
      <c r="D654" s="425" t="s">
        <v>1787</v>
      </c>
      <c r="E654" s="425">
        <v>7</v>
      </c>
      <c r="F654" s="309">
        <v>59766</v>
      </c>
      <c r="G654" s="78" t="s">
        <v>1709</v>
      </c>
      <c r="H654" s="307" t="s">
        <v>2080</v>
      </c>
      <c r="I654" s="414">
        <v>61524</v>
      </c>
      <c r="J654" s="77" t="s">
        <v>918</v>
      </c>
      <c r="K654" s="430" t="s">
        <v>2638</v>
      </c>
      <c r="L654" s="414">
        <v>63282</v>
      </c>
      <c r="M654" s="77" t="s">
        <v>392</v>
      </c>
      <c r="N654" s="311" t="s">
        <v>2875</v>
      </c>
      <c r="O654" s="414">
        <v>65040</v>
      </c>
      <c r="P654" s="77" t="s">
        <v>1546</v>
      </c>
      <c r="Q654" s="430" t="s">
        <v>2495</v>
      </c>
      <c r="R654" s="414">
        <v>66798</v>
      </c>
      <c r="S654" s="77" t="s">
        <v>1304</v>
      </c>
      <c r="T654" s="311" t="s">
        <v>4472</v>
      </c>
      <c r="U654" s="414">
        <v>68556</v>
      </c>
      <c r="V654" s="77" t="s">
        <v>1121</v>
      </c>
      <c r="W654" s="430" t="s">
        <v>2721</v>
      </c>
      <c r="X654" s="414">
        <v>70314</v>
      </c>
      <c r="Y654" s="77" t="s">
        <v>1147</v>
      </c>
      <c r="Z654" s="311" t="s">
        <v>3110</v>
      </c>
      <c r="AA654" s="414">
        <v>72072</v>
      </c>
      <c r="AB654" s="77" t="s">
        <v>2281</v>
      </c>
      <c r="AC654" s="430" t="s">
        <v>4838</v>
      </c>
      <c r="AD654" s="414">
        <v>73830</v>
      </c>
      <c r="AE654" s="77" t="s">
        <v>2576</v>
      </c>
      <c r="AF654" s="430" t="s">
        <v>3397</v>
      </c>
      <c r="AG654" s="414">
        <v>75588</v>
      </c>
      <c r="AH654" s="77" t="s">
        <v>3791</v>
      </c>
      <c r="AI654" s="430" t="s">
        <v>3397</v>
      </c>
    </row>
    <row r="655" spans="1:35" x14ac:dyDescent="0.25">
      <c r="A655" s="76">
        <f>IF('Basic Calculator'!$AE$17&lt;&gt;"",IF(VLOOKUP('Basic Calculator'!$AE$17,'Basic Calculator'!$AG$18:$AI$75,3,FALSE)=D655,1,0),0)</f>
        <v>0</v>
      </c>
      <c r="B655" s="405">
        <f>IF('Basic Calculator'!$AE$18&lt;&gt;"",IF('Basic Calculator'!$AE$18=E655,1,0),0)</f>
        <v>0</v>
      </c>
      <c r="C655" s="81">
        <f t="shared" si="10"/>
        <v>0</v>
      </c>
      <c r="D655" s="425" t="s">
        <v>1787</v>
      </c>
      <c r="E655" s="425">
        <v>8</v>
      </c>
      <c r="F655" s="309">
        <v>62293</v>
      </c>
      <c r="G655" s="78" t="s">
        <v>1072</v>
      </c>
      <c r="H655" s="307" t="s">
        <v>2436</v>
      </c>
      <c r="I655" s="414">
        <v>64240</v>
      </c>
      <c r="J655" s="77" t="s">
        <v>1213</v>
      </c>
      <c r="K655" s="430" t="s">
        <v>2862</v>
      </c>
      <c r="L655" s="414">
        <v>66186</v>
      </c>
      <c r="M655" s="77" t="s">
        <v>1039</v>
      </c>
      <c r="N655" s="311" t="s">
        <v>3548</v>
      </c>
      <c r="O655" s="414">
        <v>68133</v>
      </c>
      <c r="P655" s="77" t="s">
        <v>2684</v>
      </c>
      <c r="Q655" s="430" t="s">
        <v>4887</v>
      </c>
      <c r="R655" s="414">
        <v>70079</v>
      </c>
      <c r="S655" s="77" t="s">
        <v>798</v>
      </c>
      <c r="T655" s="311" t="s">
        <v>2233</v>
      </c>
      <c r="U655" s="414">
        <v>72026</v>
      </c>
      <c r="V655" s="77" t="s">
        <v>2676</v>
      </c>
      <c r="W655" s="430" t="s">
        <v>3173</v>
      </c>
      <c r="X655" s="414">
        <v>73972</v>
      </c>
      <c r="Y655" s="77" t="s">
        <v>2040</v>
      </c>
      <c r="Z655" s="311" t="s">
        <v>3397</v>
      </c>
      <c r="AA655" s="414">
        <v>75919</v>
      </c>
      <c r="AB655" s="77" t="s">
        <v>489</v>
      </c>
      <c r="AC655" s="430" t="s">
        <v>3397</v>
      </c>
      <c r="AD655" s="414">
        <v>77865</v>
      </c>
      <c r="AE655" s="77" t="s">
        <v>786</v>
      </c>
      <c r="AF655" s="430" t="s">
        <v>3397</v>
      </c>
      <c r="AG655" s="414">
        <v>79812</v>
      </c>
      <c r="AH655" s="77" t="s">
        <v>485</v>
      </c>
      <c r="AI655" s="430" t="s">
        <v>3397</v>
      </c>
    </row>
    <row r="656" spans="1:35" x14ac:dyDescent="0.25">
      <c r="A656" s="76">
        <f>IF('Basic Calculator'!$AE$17&lt;&gt;"",IF(VLOOKUP('Basic Calculator'!$AE$17,'Basic Calculator'!$AG$18:$AI$75,3,FALSE)=D656,1,0),0)</f>
        <v>0</v>
      </c>
      <c r="B656" s="405">
        <f>IF('Basic Calculator'!$AE$18&lt;&gt;"",IF('Basic Calculator'!$AE$18=E656,1,0),0)</f>
        <v>0</v>
      </c>
      <c r="C656" s="81">
        <f t="shared" si="10"/>
        <v>0</v>
      </c>
      <c r="D656" s="425" t="s">
        <v>1787</v>
      </c>
      <c r="E656" s="425">
        <v>9</v>
      </c>
      <c r="F656" s="309">
        <v>66654</v>
      </c>
      <c r="G656" s="78" t="s">
        <v>453</v>
      </c>
      <c r="H656" s="307" t="s">
        <v>2726</v>
      </c>
      <c r="I656" s="414">
        <v>68804</v>
      </c>
      <c r="J656" s="77" t="s">
        <v>929</v>
      </c>
      <c r="K656" s="430" t="s">
        <v>4706</v>
      </c>
      <c r="L656" s="414">
        <v>70954</v>
      </c>
      <c r="M656" s="77" t="s">
        <v>2380</v>
      </c>
      <c r="N656" s="311" t="s">
        <v>3856</v>
      </c>
      <c r="O656" s="414">
        <v>73104</v>
      </c>
      <c r="P656" s="77" t="s">
        <v>855</v>
      </c>
      <c r="Q656" s="430" t="s">
        <v>3285</v>
      </c>
      <c r="R656" s="414">
        <v>75254</v>
      </c>
      <c r="S656" s="77" t="s">
        <v>2989</v>
      </c>
      <c r="T656" s="311" t="s">
        <v>3397</v>
      </c>
      <c r="U656" s="414">
        <v>77404</v>
      </c>
      <c r="V656" s="77" t="s">
        <v>3272</v>
      </c>
      <c r="W656" s="430" t="s">
        <v>3397</v>
      </c>
      <c r="X656" s="414">
        <v>79554</v>
      </c>
      <c r="Y656" s="77" t="s">
        <v>568</v>
      </c>
      <c r="Z656" s="311" t="s">
        <v>3397</v>
      </c>
      <c r="AA656" s="414">
        <v>81704</v>
      </c>
      <c r="AB656" s="77" t="s">
        <v>1731</v>
      </c>
      <c r="AC656" s="430" t="s">
        <v>3397</v>
      </c>
      <c r="AD656" s="414">
        <v>83854</v>
      </c>
      <c r="AE656" s="77" t="s">
        <v>3011</v>
      </c>
      <c r="AF656" s="430" t="s">
        <v>3397</v>
      </c>
      <c r="AG656" s="414">
        <v>86004</v>
      </c>
      <c r="AH656" s="77" t="s">
        <v>2025</v>
      </c>
      <c r="AI656" s="430" t="s">
        <v>3397</v>
      </c>
    </row>
    <row r="657" spans="1:35" x14ac:dyDescent="0.25">
      <c r="A657" s="76">
        <f>IF('Basic Calculator'!$AE$17&lt;&gt;"",IF(VLOOKUP('Basic Calculator'!$AE$17,'Basic Calculator'!$AG$18:$AI$75,3,FALSE)=D657,1,0),0)</f>
        <v>0</v>
      </c>
      <c r="B657" s="405">
        <f>IF('Basic Calculator'!$AE$18&lt;&gt;"",IF('Basic Calculator'!$AE$18=E657,1,0),0)</f>
        <v>0</v>
      </c>
      <c r="C657" s="81">
        <f t="shared" si="10"/>
        <v>0</v>
      </c>
      <c r="D657" s="425" t="s">
        <v>1787</v>
      </c>
      <c r="E657" s="425">
        <v>10</v>
      </c>
      <c r="F657" s="309">
        <v>73401</v>
      </c>
      <c r="G657" s="78" t="s">
        <v>3337</v>
      </c>
      <c r="H657" s="307" t="s">
        <v>3397</v>
      </c>
      <c r="I657" s="414">
        <v>75768</v>
      </c>
      <c r="J657" s="77" t="s">
        <v>4152</v>
      </c>
      <c r="K657" s="430" t="s">
        <v>3397</v>
      </c>
      <c r="L657" s="414">
        <v>78135</v>
      </c>
      <c r="M657" s="77" t="s">
        <v>2952</v>
      </c>
      <c r="N657" s="311" t="s">
        <v>3397</v>
      </c>
      <c r="O657" s="414">
        <v>80503</v>
      </c>
      <c r="P657" s="77" t="s">
        <v>509</v>
      </c>
      <c r="Q657" s="430" t="s">
        <v>3397</v>
      </c>
      <c r="R657" s="414">
        <v>82870</v>
      </c>
      <c r="S657" s="77" t="s">
        <v>563</v>
      </c>
      <c r="T657" s="311" t="s">
        <v>3397</v>
      </c>
      <c r="U657" s="414">
        <v>85238</v>
      </c>
      <c r="V657" s="77" t="s">
        <v>2460</v>
      </c>
      <c r="W657" s="430" t="s">
        <v>3397</v>
      </c>
      <c r="X657" s="414">
        <v>87605</v>
      </c>
      <c r="Y657" s="77" t="s">
        <v>2466</v>
      </c>
      <c r="Z657" s="311" t="s">
        <v>3397</v>
      </c>
      <c r="AA657" s="414">
        <v>89973</v>
      </c>
      <c r="AB657" s="77" t="s">
        <v>2632</v>
      </c>
      <c r="AC657" s="430" t="s">
        <v>3397</v>
      </c>
      <c r="AD657" s="414">
        <v>92340</v>
      </c>
      <c r="AE657" s="77" t="s">
        <v>2819</v>
      </c>
      <c r="AF657" s="430" t="s">
        <v>3397</v>
      </c>
      <c r="AG657" s="414">
        <v>94707</v>
      </c>
      <c r="AH657" s="77" t="s">
        <v>2930</v>
      </c>
      <c r="AI657" s="430" t="s">
        <v>3397</v>
      </c>
    </row>
    <row r="658" spans="1:35" x14ac:dyDescent="0.25">
      <c r="A658" s="76">
        <f>IF('Basic Calculator'!$AE$17&lt;&gt;"",IF(VLOOKUP('Basic Calculator'!$AE$17,'Basic Calculator'!$AG$18:$AI$75,3,FALSE)=D658,1,0),0)</f>
        <v>0</v>
      </c>
      <c r="B658" s="405">
        <f>IF('Basic Calculator'!$AE$18&lt;&gt;"",IF('Basic Calculator'!$AE$18=E658,1,0),0)</f>
        <v>0</v>
      </c>
      <c r="C658" s="81">
        <f t="shared" si="10"/>
        <v>0</v>
      </c>
      <c r="D658" s="425" t="s">
        <v>1787</v>
      </c>
      <c r="E658" s="425">
        <v>11</v>
      </c>
      <c r="F658" s="309">
        <v>78044</v>
      </c>
      <c r="G658" s="78" t="s">
        <v>775</v>
      </c>
      <c r="H658" s="307" t="s">
        <v>3397</v>
      </c>
      <c r="I658" s="414">
        <v>80645</v>
      </c>
      <c r="J658" s="77" t="s">
        <v>4153</v>
      </c>
      <c r="K658" s="430" t="s">
        <v>3397</v>
      </c>
      <c r="L658" s="414">
        <v>83246</v>
      </c>
      <c r="M658" s="77" t="s">
        <v>252</v>
      </c>
      <c r="N658" s="311" t="s">
        <v>3397</v>
      </c>
      <c r="O658" s="414">
        <v>85847</v>
      </c>
      <c r="P658" s="77" t="s">
        <v>2895</v>
      </c>
      <c r="Q658" s="430" t="s">
        <v>3397</v>
      </c>
      <c r="R658" s="414">
        <v>88448</v>
      </c>
      <c r="S658" s="77" t="s">
        <v>3006</v>
      </c>
      <c r="T658" s="311" t="s">
        <v>3397</v>
      </c>
      <c r="U658" s="414">
        <v>91049</v>
      </c>
      <c r="V658" s="77" t="s">
        <v>5205</v>
      </c>
      <c r="W658" s="430" t="s">
        <v>3397</v>
      </c>
      <c r="X658" s="414">
        <v>93651</v>
      </c>
      <c r="Y658" s="77" t="s">
        <v>1054</v>
      </c>
      <c r="Z658" s="311" t="s">
        <v>3397</v>
      </c>
      <c r="AA658" s="414">
        <v>96252</v>
      </c>
      <c r="AB658" s="77" t="s">
        <v>2918</v>
      </c>
      <c r="AC658" s="430" t="s">
        <v>3397</v>
      </c>
      <c r="AD658" s="414">
        <v>98853</v>
      </c>
      <c r="AE658" s="77" t="s">
        <v>3652</v>
      </c>
      <c r="AF658" s="430" t="s">
        <v>3397</v>
      </c>
      <c r="AG658" s="414">
        <v>101454</v>
      </c>
      <c r="AH658" s="77" t="s">
        <v>2972</v>
      </c>
      <c r="AI658" s="430" t="s">
        <v>3397</v>
      </c>
    </row>
    <row r="659" spans="1:35" x14ac:dyDescent="0.25">
      <c r="A659" s="76">
        <f>IF('Basic Calculator'!$AE$17&lt;&gt;"",IF(VLOOKUP('Basic Calculator'!$AE$17,'Basic Calculator'!$AG$18:$AI$75,3,FALSE)=D659,1,0),0)</f>
        <v>0</v>
      </c>
      <c r="B659" s="405">
        <f>IF('Basic Calculator'!$AE$18&lt;&gt;"",IF('Basic Calculator'!$AE$18=E659,1,0),0)</f>
        <v>0</v>
      </c>
      <c r="C659" s="81">
        <f t="shared" si="10"/>
        <v>0</v>
      </c>
      <c r="D659" s="425" t="s">
        <v>1787</v>
      </c>
      <c r="E659" s="425">
        <v>12</v>
      </c>
      <c r="F659" s="309">
        <v>93543</v>
      </c>
      <c r="G659" s="78" t="s">
        <v>2218</v>
      </c>
      <c r="H659" s="307" t="s">
        <v>3397</v>
      </c>
      <c r="I659" s="414">
        <v>96660</v>
      </c>
      <c r="J659" s="77" t="s">
        <v>2044</v>
      </c>
      <c r="K659" s="430" t="s">
        <v>3397</v>
      </c>
      <c r="L659" s="414">
        <v>99778</v>
      </c>
      <c r="M659" s="77" t="s">
        <v>2736</v>
      </c>
      <c r="N659" s="311" t="s">
        <v>3397</v>
      </c>
      <c r="O659" s="414">
        <v>102895</v>
      </c>
      <c r="P659" s="77" t="s">
        <v>3625</v>
      </c>
      <c r="Q659" s="430" t="s">
        <v>3397</v>
      </c>
      <c r="R659" s="414">
        <v>106013</v>
      </c>
      <c r="S659" s="77" t="s">
        <v>2878</v>
      </c>
      <c r="T659" s="311" t="s">
        <v>3397</v>
      </c>
      <c r="U659" s="414">
        <v>109131</v>
      </c>
      <c r="V659" s="77" t="s">
        <v>3807</v>
      </c>
      <c r="W659" s="430" t="s">
        <v>3397</v>
      </c>
      <c r="X659" s="414">
        <v>112248</v>
      </c>
      <c r="Y659" s="77" t="s">
        <v>3738</v>
      </c>
      <c r="Z659" s="311" t="s">
        <v>3738</v>
      </c>
      <c r="AA659" s="414">
        <v>115366</v>
      </c>
      <c r="AB659" s="77" t="s">
        <v>5029</v>
      </c>
      <c r="AC659" s="430" t="s">
        <v>5029</v>
      </c>
      <c r="AD659" s="414">
        <v>118484</v>
      </c>
      <c r="AE659" s="77" t="s">
        <v>3796</v>
      </c>
      <c r="AF659" s="430" t="s">
        <v>3796</v>
      </c>
      <c r="AG659" s="414">
        <v>121601</v>
      </c>
      <c r="AH659" s="77" t="s">
        <v>5206</v>
      </c>
      <c r="AI659" s="430" t="s">
        <v>5206</v>
      </c>
    </row>
    <row r="660" spans="1:35" x14ac:dyDescent="0.25">
      <c r="A660" s="76">
        <f>IF('Basic Calculator'!$AE$17&lt;&gt;"",IF(VLOOKUP('Basic Calculator'!$AE$17,'Basic Calculator'!$AG$18:$AI$75,3,FALSE)=D660,1,0),0)</f>
        <v>0</v>
      </c>
      <c r="B660" s="405">
        <f>IF('Basic Calculator'!$AE$18&lt;&gt;"",IF('Basic Calculator'!$AE$18=E660,1,0),0)</f>
        <v>0</v>
      </c>
      <c r="C660" s="81">
        <f t="shared" si="10"/>
        <v>0</v>
      </c>
      <c r="D660" s="425" t="s">
        <v>1787</v>
      </c>
      <c r="E660" s="425">
        <v>13</v>
      </c>
      <c r="F660" s="309">
        <v>111234</v>
      </c>
      <c r="G660" s="78" t="s">
        <v>4983</v>
      </c>
      <c r="H660" s="307" t="s">
        <v>4983</v>
      </c>
      <c r="I660" s="414">
        <v>114942</v>
      </c>
      <c r="J660" s="77" t="s">
        <v>4161</v>
      </c>
      <c r="K660" s="430" t="s">
        <v>4161</v>
      </c>
      <c r="L660" s="414">
        <v>118651</v>
      </c>
      <c r="M660" s="77" t="s">
        <v>3722</v>
      </c>
      <c r="N660" s="311" t="s">
        <v>3722</v>
      </c>
      <c r="O660" s="414">
        <v>122359</v>
      </c>
      <c r="P660" s="77" t="s">
        <v>5207</v>
      </c>
      <c r="Q660" s="430" t="s">
        <v>5207</v>
      </c>
      <c r="R660" s="414">
        <v>126067</v>
      </c>
      <c r="S660" s="77" t="s">
        <v>3540</v>
      </c>
      <c r="T660" s="311" t="s">
        <v>3540</v>
      </c>
      <c r="U660" s="414">
        <v>129775</v>
      </c>
      <c r="V660" s="77" t="s">
        <v>3812</v>
      </c>
      <c r="W660" s="430" t="s">
        <v>3812</v>
      </c>
      <c r="X660" s="414">
        <v>133484</v>
      </c>
      <c r="Y660" s="77" t="s">
        <v>5208</v>
      </c>
      <c r="Z660" s="311" t="s">
        <v>5208</v>
      </c>
      <c r="AA660" s="414">
        <v>137192</v>
      </c>
      <c r="AB660" s="77" t="s">
        <v>2889</v>
      </c>
      <c r="AC660" s="430" t="s">
        <v>2889</v>
      </c>
      <c r="AD660" s="414">
        <v>140900</v>
      </c>
      <c r="AE660" s="77" t="s">
        <v>2486</v>
      </c>
      <c r="AF660" s="430" t="s">
        <v>2486</v>
      </c>
      <c r="AG660" s="414">
        <v>144608</v>
      </c>
      <c r="AH660" s="77" t="s">
        <v>5209</v>
      </c>
      <c r="AI660" s="430" t="s">
        <v>5209</v>
      </c>
    </row>
    <row r="661" spans="1:35" x14ac:dyDescent="0.25">
      <c r="A661" s="76">
        <f>IF('Basic Calculator'!$AE$17&lt;&gt;"",IF(VLOOKUP('Basic Calculator'!$AE$17,'Basic Calculator'!$AG$18:$AI$75,3,FALSE)=D661,1,0),0)</f>
        <v>0</v>
      </c>
      <c r="B661" s="405">
        <f>IF('Basic Calculator'!$AE$18&lt;&gt;"",IF('Basic Calculator'!$AE$18=E661,1,0),0)</f>
        <v>0</v>
      </c>
      <c r="C661" s="81">
        <f t="shared" si="10"/>
        <v>0</v>
      </c>
      <c r="D661" s="425" t="s">
        <v>1787</v>
      </c>
      <c r="E661" s="425">
        <v>14</v>
      </c>
      <c r="F661" s="309">
        <v>131445</v>
      </c>
      <c r="G661" s="78" t="s">
        <v>5210</v>
      </c>
      <c r="H661" s="307" t="s">
        <v>5210</v>
      </c>
      <c r="I661" s="414">
        <v>135827</v>
      </c>
      <c r="J661" s="77" t="s">
        <v>4606</v>
      </c>
      <c r="K661" s="430" t="s">
        <v>4606</v>
      </c>
      <c r="L661" s="414">
        <v>140209</v>
      </c>
      <c r="M661" s="77" t="s">
        <v>3842</v>
      </c>
      <c r="N661" s="311" t="s">
        <v>3842</v>
      </c>
      <c r="O661" s="414">
        <v>144591</v>
      </c>
      <c r="P661" s="77" t="s">
        <v>5211</v>
      </c>
      <c r="Q661" s="430" t="s">
        <v>5211</v>
      </c>
      <c r="R661" s="414">
        <v>148972</v>
      </c>
      <c r="S661" s="77" t="s">
        <v>5212</v>
      </c>
      <c r="T661" s="311" t="s">
        <v>5212</v>
      </c>
      <c r="U661" s="414">
        <v>153354</v>
      </c>
      <c r="V661" s="77" t="s">
        <v>3660</v>
      </c>
      <c r="W661" s="430" t="s">
        <v>3660</v>
      </c>
      <c r="X661" s="414">
        <v>157736</v>
      </c>
      <c r="Y661" s="77" t="s">
        <v>5213</v>
      </c>
      <c r="Z661" s="311" t="s">
        <v>5213</v>
      </c>
      <c r="AA661" s="414">
        <v>162118</v>
      </c>
      <c r="AB661" s="77" t="s">
        <v>5214</v>
      </c>
      <c r="AC661" s="430" t="s">
        <v>5214</v>
      </c>
      <c r="AD661" s="414">
        <v>166500</v>
      </c>
      <c r="AE661" s="77" t="s">
        <v>2951</v>
      </c>
      <c r="AF661" s="430" t="s">
        <v>2951</v>
      </c>
      <c r="AG661" s="414">
        <v>170881</v>
      </c>
      <c r="AH661" s="77" t="s">
        <v>3816</v>
      </c>
      <c r="AI661" s="430" t="s">
        <v>3816</v>
      </c>
    </row>
    <row r="662" spans="1:35" ht="15.75" thickBot="1" x14ac:dyDescent="0.3">
      <c r="A662" s="419">
        <f>IF('Basic Calculator'!$AE$17&lt;&gt;"",IF(VLOOKUP('Basic Calculator'!$AE$17,'Basic Calculator'!$AG$18:$AI$75,3,FALSE)=D662,1,0),0)</f>
        <v>0</v>
      </c>
      <c r="B662" s="420">
        <f>IF('Basic Calculator'!$AE$18&lt;&gt;"",IF('Basic Calculator'!$AE$18=E662,1,0),0)</f>
        <v>0</v>
      </c>
      <c r="C662" s="422">
        <f t="shared" si="10"/>
        <v>0</v>
      </c>
      <c r="D662" s="426" t="s">
        <v>1787</v>
      </c>
      <c r="E662" s="426">
        <v>15</v>
      </c>
      <c r="F662" s="423">
        <v>154613</v>
      </c>
      <c r="G662" s="416" t="s">
        <v>4434</v>
      </c>
      <c r="H662" s="428" t="s">
        <v>4434</v>
      </c>
      <c r="I662" s="415">
        <v>159767</v>
      </c>
      <c r="J662" s="431" t="s">
        <v>5215</v>
      </c>
      <c r="K662" s="432" t="s">
        <v>5215</v>
      </c>
      <c r="L662" s="415">
        <v>164920</v>
      </c>
      <c r="M662" s="431" t="s">
        <v>5216</v>
      </c>
      <c r="N662" s="433" t="s">
        <v>5216</v>
      </c>
      <c r="O662" s="415">
        <v>170073</v>
      </c>
      <c r="P662" s="431" t="s">
        <v>5217</v>
      </c>
      <c r="Q662" s="432" t="s">
        <v>5217</v>
      </c>
      <c r="R662" s="415">
        <v>175227</v>
      </c>
      <c r="S662" s="431" t="s">
        <v>5218</v>
      </c>
      <c r="T662" s="433" t="s">
        <v>5218</v>
      </c>
      <c r="U662" s="415">
        <v>180380</v>
      </c>
      <c r="V662" s="431" t="s">
        <v>5219</v>
      </c>
      <c r="W662" s="432" t="s">
        <v>5219</v>
      </c>
      <c r="X662" s="415">
        <v>185533</v>
      </c>
      <c r="Y662" s="431" t="s">
        <v>5220</v>
      </c>
      <c r="Z662" s="433" t="s">
        <v>5220</v>
      </c>
      <c r="AA662" s="415">
        <v>190687</v>
      </c>
      <c r="AB662" s="431" t="s">
        <v>5221</v>
      </c>
      <c r="AC662" s="432" t="s">
        <v>5221</v>
      </c>
      <c r="AD662" s="415">
        <v>191900</v>
      </c>
      <c r="AE662" s="431" t="s">
        <v>4104</v>
      </c>
      <c r="AF662" s="432" t="s">
        <v>4104</v>
      </c>
      <c r="AG662" s="415">
        <v>191900</v>
      </c>
      <c r="AH662" s="431" t="s">
        <v>4104</v>
      </c>
      <c r="AI662" s="432" t="s">
        <v>4104</v>
      </c>
    </row>
    <row r="663" spans="1:35" x14ac:dyDescent="0.25">
      <c r="A663" s="82">
        <f>IF('Basic Calculator'!$AE$17&lt;&gt;"",IF(VLOOKUP('Basic Calculator'!$AE$17,'Basic Calculator'!$AG$18:$AI$75,3,FALSE)=D663,1,0),0)</f>
        <v>0</v>
      </c>
      <c r="B663" s="407">
        <f>IF('Basic Calculator'!$AE$18&lt;&gt;"",IF('Basic Calculator'!$AE$18=E663,1,0),0)</f>
        <v>0</v>
      </c>
      <c r="C663" s="83">
        <f t="shared" si="10"/>
        <v>0</v>
      </c>
      <c r="D663" s="434" t="s">
        <v>1802</v>
      </c>
      <c r="E663" s="434">
        <v>1</v>
      </c>
      <c r="F663" s="308">
        <v>26827</v>
      </c>
      <c r="G663" s="84" t="s">
        <v>4138</v>
      </c>
      <c r="H663" s="400" t="s">
        <v>1263</v>
      </c>
      <c r="I663" s="413">
        <v>27728</v>
      </c>
      <c r="J663" s="85" t="s">
        <v>1842</v>
      </c>
      <c r="K663" s="429" t="s">
        <v>1612</v>
      </c>
      <c r="L663" s="413">
        <v>28619</v>
      </c>
      <c r="M663" s="85" t="s">
        <v>3748</v>
      </c>
      <c r="N663" s="310" t="s">
        <v>1527</v>
      </c>
      <c r="O663" s="413">
        <v>29508</v>
      </c>
      <c r="P663" s="85" t="s">
        <v>2411</v>
      </c>
      <c r="Q663" s="429" t="s">
        <v>2387</v>
      </c>
      <c r="R663" s="413">
        <v>30398</v>
      </c>
      <c r="S663" s="85" t="s">
        <v>1803</v>
      </c>
      <c r="T663" s="310" t="s">
        <v>1079</v>
      </c>
      <c r="U663" s="413">
        <v>30919</v>
      </c>
      <c r="V663" s="85" t="s">
        <v>2577</v>
      </c>
      <c r="W663" s="429" t="s">
        <v>607</v>
      </c>
      <c r="X663" s="413">
        <v>31802</v>
      </c>
      <c r="Y663" s="85" t="s">
        <v>2463</v>
      </c>
      <c r="Z663" s="310" t="s">
        <v>557</v>
      </c>
      <c r="AA663" s="413">
        <v>32692</v>
      </c>
      <c r="AB663" s="85" t="s">
        <v>2457</v>
      </c>
      <c r="AC663" s="429" t="s">
        <v>1400</v>
      </c>
      <c r="AD663" s="413">
        <v>32727</v>
      </c>
      <c r="AE663" s="85" t="s">
        <v>4302</v>
      </c>
      <c r="AF663" s="429" t="s">
        <v>1816</v>
      </c>
      <c r="AG663" s="413">
        <v>33558</v>
      </c>
      <c r="AH663" s="85" t="s">
        <v>406</v>
      </c>
      <c r="AI663" s="429" t="s">
        <v>932</v>
      </c>
    </row>
    <row r="664" spans="1:35" x14ac:dyDescent="0.25">
      <c r="A664" s="76">
        <f>IF('Basic Calculator'!$AE$17&lt;&gt;"",IF(VLOOKUP('Basic Calculator'!$AE$17,'Basic Calculator'!$AG$18:$AI$75,3,FALSE)=D664,1,0),0)</f>
        <v>0</v>
      </c>
      <c r="B664" s="405">
        <f>IF('Basic Calculator'!$AE$18&lt;&gt;"",IF('Basic Calculator'!$AE$18=E664,1,0),0)</f>
        <v>0</v>
      </c>
      <c r="C664" s="81">
        <f t="shared" si="10"/>
        <v>0</v>
      </c>
      <c r="D664" s="425" t="s">
        <v>1802</v>
      </c>
      <c r="E664" s="425">
        <v>2</v>
      </c>
      <c r="F664" s="309">
        <v>30166</v>
      </c>
      <c r="G664" s="78" t="s">
        <v>3799</v>
      </c>
      <c r="H664" s="307" t="s">
        <v>3800</v>
      </c>
      <c r="I664" s="414">
        <v>30883</v>
      </c>
      <c r="J664" s="77" t="s">
        <v>414</v>
      </c>
      <c r="K664" s="430" t="s">
        <v>415</v>
      </c>
      <c r="L664" s="414">
        <v>31883</v>
      </c>
      <c r="M664" s="77" t="s">
        <v>2747</v>
      </c>
      <c r="N664" s="311" t="s">
        <v>1529</v>
      </c>
      <c r="O664" s="414">
        <v>32727</v>
      </c>
      <c r="P664" s="77" t="s">
        <v>4302</v>
      </c>
      <c r="Q664" s="430" t="s">
        <v>1816</v>
      </c>
      <c r="R664" s="414">
        <v>33097</v>
      </c>
      <c r="S664" s="77" t="s">
        <v>1556</v>
      </c>
      <c r="T664" s="311" t="s">
        <v>248</v>
      </c>
      <c r="U664" s="414">
        <v>34070</v>
      </c>
      <c r="V664" s="77" t="s">
        <v>3467</v>
      </c>
      <c r="W664" s="430" t="s">
        <v>1592</v>
      </c>
      <c r="X664" s="414">
        <v>35044</v>
      </c>
      <c r="Y664" s="77" t="s">
        <v>4045</v>
      </c>
      <c r="Z664" s="311" t="s">
        <v>3136</v>
      </c>
      <c r="AA664" s="414">
        <v>36018</v>
      </c>
      <c r="AB664" s="77" t="s">
        <v>2711</v>
      </c>
      <c r="AC664" s="430" t="s">
        <v>2668</v>
      </c>
      <c r="AD664" s="414">
        <v>36992</v>
      </c>
      <c r="AE664" s="77" t="s">
        <v>1065</v>
      </c>
      <c r="AF664" s="430" t="s">
        <v>1066</v>
      </c>
      <c r="AG664" s="414">
        <v>37965</v>
      </c>
      <c r="AH664" s="77" t="s">
        <v>2193</v>
      </c>
      <c r="AI664" s="430" t="s">
        <v>253</v>
      </c>
    </row>
    <row r="665" spans="1:35" x14ac:dyDescent="0.25">
      <c r="A665" s="76">
        <f>IF('Basic Calculator'!$AE$17&lt;&gt;"",IF(VLOOKUP('Basic Calculator'!$AE$17,'Basic Calculator'!$AG$18:$AI$75,3,FALSE)=D665,1,0),0)</f>
        <v>0</v>
      </c>
      <c r="B665" s="405">
        <f>IF('Basic Calculator'!$AE$18&lt;&gt;"",IF('Basic Calculator'!$AE$18=E665,1,0),0)</f>
        <v>0</v>
      </c>
      <c r="C665" s="81">
        <f t="shared" si="10"/>
        <v>0</v>
      </c>
      <c r="D665" s="425" t="s">
        <v>1802</v>
      </c>
      <c r="E665" s="425">
        <v>3</v>
      </c>
      <c r="F665" s="309">
        <v>39497</v>
      </c>
      <c r="G665" s="78" t="s">
        <v>742</v>
      </c>
      <c r="H665" s="307" t="s">
        <v>743</v>
      </c>
      <c r="I665" s="414">
        <v>40594</v>
      </c>
      <c r="J665" s="77" t="s">
        <v>2036</v>
      </c>
      <c r="K665" s="430" t="s">
        <v>1107</v>
      </c>
      <c r="L665" s="414">
        <v>41691</v>
      </c>
      <c r="M665" s="77" t="s">
        <v>1206</v>
      </c>
      <c r="N665" s="311" t="s">
        <v>706</v>
      </c>
      <c r="O665" s="414">
        <v>42788</v>
      </c>
      <c r="P665" s="77" t="s">
        <v>3651</v>
      </c>
      <c r="Q665" s="430" t="s">
        <v>1483</v>
      </c>
      <c r="R665" s="414">
        <v>43884</v>
      </c>
      <c r="S665" s="77" t="s">
        <v>1207</v>
      </c>
      <c r="T665" s="311" t="s">
        <v>1208</v>
      </c>
      <c r="U665" s="414">
        <v>44981</v>
      </c>
      <c r="V665" s="77" t="s">
        <v>3775</v>
      </c>
      <c r="W665" s="430" t="s">
        <v>2214</v>
      </c>
      <c r="X665" s="414">
        <v>46078</v>
      </c>
      <c r="Y665" s="77" t="s">
        <v>849</v>
      </c>
      <c r="Z665" s="311" t="s">
        <v>850</v>
      </c>
      <c r="AA665" s="414">
        <v>47175</v>
      </c>
      <c r="AB665" s="77" t="s">
        <v>2762</v>
      </c>
      <c r="AC665" s="430" t="s">
        <v>225</v>
      </c>
      <c r="AD665" s="414">
        <v>48272</v>
      </c>
      <c r="AE665" s="77" t="s">
        <v>1619</v>
      </c>
      <c r="AF665" s="430" t="s">
        <v>1620</v>
      </c>
      <c r="AG665" s="414">
        <v>49369</v>
      </c>
      <c r="AH665" s="77" t="s">
        <v>470</v>
      </c>
      <c r="AI665" s="430" t="s">
        <v>471</v>
      </c>
    </row>
    <row r="666" spans="1:35" x14ac:dyDescent="0.25">
      <c r="A666" s="76">
        <f>IF('Basic Calculator'!$AE$17&lt;&gt;"",IF(VLOOKUP('Basic Calculator'!$AE$17,'Basic Calculator'!$AG$18:$AI$75,3,FALSE)=D666,1,0),0)</f>
        <v>0</v>
      </c>
      <c r="B666" s="405">
        <f>IF('Basic Calculator'!$AE$18&lt;&gt;"",IF('Basic Calculator'!$AE$18=E666,1,0),0)</f>
        <v>0</v>
      </c>
      <c r="C666" s="81">
        <f t="shared" si="10"/>
        <v>0</v>
      </c>
      <c r="D666" s="425" t="s">
        <v>1802</v>
      </c>
      <c r="E666" s="425">
        <v>4</v>
      </c>
      <c r="F666" s="309">
        <v>44335</v>
      </c>
      <c r="G666" s="78" t="s">
        <v>1521</v>
      </c>
      <c r="H666" s="307" t="s">
        <v>3699</v>
      </c>
      <c r="I666" s="414">
        <v>45566</v>
      </c>
      <c r="J666" s="77" t="s">
        <v>1820</v>
      </c>
      <c r="K666" s="430" t="s">
        <v>1447</v>
      </c>
      <c r="L666" s="414">
        <v>46797</v>
      </c>
      <c r="M666" s="77" t="s">
        <v>2230</v>
      </c>
      <c r="N666" s="311" t="s">
        <v>389</v>
      </c>
      <c r="O666" s="414">
        <v>48028</v>
      </c>
      <c r="P666" s="77" t="s">
        <v>1415</v>
      </c>
      <c r="Q666" s="430" t="s">
        <v>1416</v>
      </c>
      <c r="R666" s="414">
        <v>49259</v>
      </c>
      <c r="S666" s="77" t="s">
        <v>2353</v>
      </c>
      <c r="T666" s="311" t="s">
        <v>1753</v>
      </c>
      <c r="U666" s="414">
        <v>50491</v>
      </c>
      <c r="V666" s="77" t="s">
        <v>3767</v>
      </c>
      <c r="W666" s="430" t="s">
        <v>2166</v>
      </c>
      <c r="X666" s="414">
        <v>51722</v>
      </c>
      <c r="Y666" s="77" t="s">
        <v>624</v>
      </c>
      <c r="Z666" s="311" t="s">
        <v>3552</v>
      </c>
      <c r="AA666" s="414">
        <v>52953</v>
      </c>
      <c r="AB666" s="77" t="s">
        <v>1662</v>
      </c>
      <c r="AC666" s="430" t="s">
        <v>1425</v>
      </c>
      <c r="AD666" s="414">
        <v>54184</v>
      </c>
      <c r="AE666" s="77" t="s">
        <v>1872</v>
      </c>
      <c r="AF666" s="430" t="s">
        <v>1873</v>
      </c>
      <c r="AG666" s="414">
        <v>55415</v>
      </c>
      <c r="AH666" s="77" t="s">
        <v>609</v>
      </c>
      <c r="AI666" s="430" t="s">
        <v>1726</v>
      </c>
    </row>
    <row r="667" spans="1:35" x14ac:dyDescent="0.25">
      <c r="A667" s="76">
        <f>IF('Basic Calculator'!$AE$17&lt;&gt;"",IF(VLOOKUP('Basic Calculator'!$AE$17,'Basic Calculator'!$AG$18:$AI$75,3,FALSE)=D667,1,0),0)</f>
        <v>0</v>
      </c>
      <c r="B667" s="405">
        <f>IF('Basic Calculator'!$AE$18&lt;&gt;"",IF('Basic Calculator'!$AE$18=E667,1,0),0)</f>
        <v>0</v>
      </c>
      <c r="C667" s="81">
        <f t="shared" si="10"/>
        <v>0</v>
      </c>
      <c r="D667" s="425" t="s">
        <v>1802</v>
      </c>
      <c r="E667" s="425">
        <v>5</v>
      </c>
      <c r="F667" s="309">
        <v>50981</v>
      </c>
      <c r="G667" s="78" t="s">
        <v>3010</v>
      </c>
      <c r="H667" s="307" t="s">
        <v>1303</v>
      </c>
      <c r="I667" s="414">
        <v>52359</v>
      </c>
      <c r="J667" s="77" t="s">
        <v>2867</v>
      </c>
      <c r="K667" s="430" t="s">
        <v>2868</v>
      </c>
      <c r="L667" s="414">
        <v>53736</v>
      </c>
      <c r="M667" s="77" t="s">
        <v>2043</v>
      </c>
      <c r="N667" s="311" t="s">
        <v>1680</v>
      </c>
      <c r="O667" s="414">
        <v>55114</v>
      </c>
      <c r="P667" s="77" t="s">
        <v>3573</v>
      </c>
      <c r="Q667" s="430" t="s">
        <v>879</v>
      </c>
      <c r="R667" s="414">
        <v>56492</v>
      </c>
      <c r="S667" s="77" t="s">
        <v>4468</v>
      </c>
      <c r="T667" s="311" t="s">
        <v>4469</v>
      </c>
      <c r="U667" s="414">
        <v>57869</v>
      </c>
      <c r="V667" s="77" t="s">
        <v>970</v>
      </c>
      <c r="W667" s="430" t="s">
        <v>957</v>
      </c>
      <c r="X667" s="414">
        <v>59247</v>
      </c>
      <c r="Y667" s="77" t="s">
        <v>2861</v>
      </c>
      <c r="Z667" s="311" t="s">
        <v>2026</v>
      </c>
      <c r="AA667" s="414">
        <v>60624</v>
      </c>
      <c r="AB667" s="77" t="s">
        <v>1165</v>
      </c>
      <c r="AC667" s="430" t="s">
        <v>978</v>
      </c>
      <c r="AD667" s="414">
        <v>62002</v>
      </c>
      <c r="AE667" s="77" t="s">
        <v>4470</v>
      </c>
      <c r="AF667" s="430" t="s">
        <v>2765</v>
      </c>
      <c r="AG667" s="414">
        <v>63380</v>
      </c>
      <c r="AH667" s="77" t="s">
        <v>2820</v>
      </c>
      <c r="AI667" s="430" t="s">
        <v>3299</v>
      </c>
    </row>
    <row r="668" spans="1:35" x14ac:dyDescent="0.25">
      <c r="A668" s="76">
        <f>IF('Basic Calculator'!$AE$17&lt;&gt;"",IF(VLOOKUP('Basic Calculator'!$AE$17,'Basic Calculator'!$AG$18:$AI$75,3,FALSE)=D668,1,0),0)</f>
        <v>0</v>
      </c>
      <c r="B668" s="405">
        <f>IF('Basic Calculator'!$AE$18&lt;&gt;"",IF('Basic Calculator'!$AE$18=E668,1,0),0)</f>
        <v>0</v>
      </c>
      <c r="C668" s="81">
        <f t="shared" si="10"/>
        <v>0</v>
      </c>
      <c r="D668" s="425" t="s">
        <v>1802</v>
      </c>
      <c r="E668" s="425">
        <v>6</v>
      </c>
      <c r="F668" s="309">
        <v>53762</v>
      </c>
      <c r="G668" s="78" t="s">
        <v>1031</v>
      </c>
      <c r="H668" s="307" t="s">
        <v>4153</v>
      </c>
      <c r="I668" s="414">
        <v>55298</v>
      </c>
      <c r="J668" s="77" t="s">
        <v>1032</v>
      </c>
      <c r="K668" s="430" t="s">
        <v>401</v>
      </c>
      <c r="L668" s="414">
        <v>56834</v>
      </c>
      <c r="M668" s="77" t="s">
        <v>954</v>
      </c>
      <c r="N668" s="311" t="s">
        <v>955</v>
      </c>
      <c r="O668" s="414">
        <v>58371</v>
      </c>
      <c r="P668" s="77" t="s">
        <v>1033</v>
      </c>
      <c r="Q668" s="430" t="s">
        <v>2089</v>
      </c>
      <c r="R668" s="414">
        <v>59907</v>
      </c>
      <c r="S668" s="77" t="s">
        <v>619</v>
      </c>
      <c r="T668" s="311" t="s">
        <v>2136</v>
      </c>
      <c r="U668" s="414">
        <v>61443</v>
      </c>
      <c r="V668" s="77" t="s">
        <v>2849</v>
      </c>
      <c r="W668" s="430" t="s">
        <v>1940</v>
      </c>
      <c r="X668" s="414">
        <v>62979</v>
      </c>
      <c r="Y668" s="77" t="s">
        <v>386</v>
      </c>
      <c r="Z668" s="311" t="s">
        <v>4083</v>
      </c>
      <c r="AA668" s="414">
        <v>64516</v>
      </c>
      <c r="AB668" s="77" t="s">
        <v>4304</v>
      </c>
      <c r="AC668" s="430" t="s">
        <v>4305</v>
      </c>
      <c r="AD668" s="414">
        <v>66052</v>
      </c>
      <c r="AE668" s="77" t="s">
        <v>2943</v>
      </c>
      <c r="AF668" s="430" t="s">
        <v>2865</v>
      </c>
      <c r="AG668" s="414">
        <v>67588</v>
      </c>
      <c r="AH668" s="77" t="s">
        <v>545</v>
      </c>
      <c r="AI668" s="430" t="s">
        <v>1186</v>
      </c>
    </row>
    <row r="669" spans="1:35" x14ac:dyDescent="0.25">
      <c r="A669" s="76">
        <f>IF('Basic Calculator'!$AE$17&lt;&gt;"",IF(VLOOKUP('Basic Calculator'!$AE$17,'Basic Calculator'!$AG$18:$AI$75,3,FALSE)=D669,1,0),0)</f>
        <v>0</v>
      </c>
      <c r="B669" s="405">
        <f>IF('Basic Calculator'!$AE$18&lt;&gt;"",IF('Basic Calculator'!$AE$18=E669,1,0),0)</f>
        <v>0</v>
      </c>
      <c r="C669" s="81">
        <f t="shared" si="10"/>
        <v>0</v>
      </c>
      <c r="D669" s="425" t="s">
        <v>1802</v>
      </c>
      <c r="E669" s="425">
        <v>7</v>
      </c>
      <c r="F669" s="309">
        <v>58035</v>
      </c>
      <c r="G669" s="78" t="s">
        <v>586</v>
      </c>
      <c r="H669" s="307" t="s">
        <v>587</v>
      </c>
      <c r="I669" s="414">
        <v>59742</v>
      </c>
      <c r="J669" s="77" t="s">
        <v>2644</v>
      </c>
      <c r="K669" s="430" t="s">
        <v>2645</v>
      </c>
      <c r="L669" s="414">
        <v>61449</v>
      </c>
      <c r="M669" s="77" t="s">
        <v>2849</v>
      </c>
      <c r="N669" s="311" t="s">
        <v>1940</v>
      </c>
      <c r="O669" s="414">
        <v>63156</v>
      </c>
      <c r="P669" s="77" t="s">
        <v>589</v>
      </c>
      <c r="Q669" s="430" t="s">
        <v>2262</v>
      </c>
      <c r="R669" s="414">
        <v>64863</v>
      </c>
      <c r="S669" s="77" t="s">
        <v>451</v>
      </c>
      <c r="T669" s="311" t="s">
        <v>3863</v>
      </c>
      <c r="U669" s="414">
        <v>66570</v>
      </c>
      <c r="V669" s="77" t="s">
        <v>590</v>
      </c>
      <c r="W669" s="430" t="s">
        <v>3975</v>
      </c>
      <c r="X669" s="414">
        <v>68278</v>
      </c>
      <c r="Y669" s="77" t="s">
        <v>1110</v>
      </c>
      <c r="Z669" s="311" t="s">
        <v>3327</v>
      </c>
      <c r="AA669" s="414">
        <v>69985</v>
      </c>
      <c r="AB669" s="77" t="s">
        <v>1967</v>
      </c>
      <c r="AC669" s="430" t="s">
        <v>2626</v>
      </c>
      <c r="AD669" s="414">
        <v>71692</v>
      </c>
      <c r="AE669" s="77" t="s">
        <v>2390</v>
      </c>
      <c r="AF669" s="430" t="s">
        <v>4471</v>
      </c>
      <c r="AG669" s="414">
        <v>73399</v>
      </c>
      <c r="AH669" s="77" t="s">
        <v>3337</v>
      </c>
      <c r="AI669" s="430" t="s">
        <v>4471</v>
      </c>
    </row>
    <row r="670" spans="1:35" x14ac:dyDescent="0.25">
      <c r="A670" s="76">
        <f>IF('Basic Calculator'!$AE$17&lt;&gt;"",IF(VLOOKUP('Basic Calculator'!$AE$17,'Basic Calculator'!$AG$18:$AI$75,3,FALSE)=D670,1,0),0)</f>
        <v>0</v>
      </c>
      <c r="B670" s="405">
        <f>IF('Basic Calculator'!$AE$18&lt;&gt;"",IF('Basic Calculator'!$AE$18=E670,1,0),0)</f>
        <v>0</v>
      </c>
      <c r="C670" s="81">
        <f t="shared" si="10"/>
        <v>0</v>
      </c>
      <c r="D670" s="425" t="s">
        <v>1802</v>
      </c>
      <c r="E670" s="425">
        <v>8</v>
      </c>
      <c r="F670" s="309">
        <v>60489</v>
      </c>
      <c r="G670" s="78" t="s">
        <v>635</v>
      </c>
      <c r="H670" s="307" t="s">
        <v>1943</v>
      </c>
      <c r="I670" s="414">
        <v>62379</v>
      </c>
      <c r="J670" s="77" t="s">
        <v>3295</v>
      </c>
      <c r="K670" s="430" t="s">
        <v>2781</v>
      </c>
      <c r="L670" s="414">
        <v>64269</v>
      </c>
      <c r="M670" s="77" t="s">
        <v>3157</v>
      </c>
      <c r="N670" s="311" t="s">
        <v>2169</v>
      </c>
      <c r="O670" s="414">
        <v>66159</v>
      </c>
      <c r="P670" s="77" t="s">
        <v>3108</v>
      </c>
      <c r="Q670" s="430" t="s">
        <v>2701</v>
      </c>
      <c r="R670" s="414">
        <v>68049</v>
      </c>
      <c r="S670" s="77" t="s">
        <v>467</v>
      </c>
      <c r="T670" s="311" t="s">
        <v>4766</v>
      </c>
      <c r="U670" s="414">
        <v>69939</v>
      </c>
      <c r="V670" s="77" t="s">
        <v>1795</v>
      </c>
      <c r="W670" s="430" t="s">
        <v>2251</v>
      </c>
      <c r="X670" s="414">
        <v>71830</v>
      </c>
      <c r="Y670" s="77" t="s">
        <v>2871</v>
      </c>
      <c r="Z670" s="311" t="s">
        <v>4471</v>
      </c>
      <c r="AA670" s="414">
        <v>73720</v>
      </c>
      <c r="AB670" s="77" t="s">
        <v>2885</v>
      </c>
      <c r="AC670" s="430" t="s">
        <v>4471</v>
      </c>
      <c r="AD670" s="414">
        <v>75610</v>
      </c>
      <c r="AE670" s="77" t="s">
        <v>2902</v>
      </c>
      <c r="AF670" s="430" t="s">
        <v>4471</v>
      </c>
      <c r="AG670" s="414">
        <v>77500</v>
      </c>
      <c r="AH670" s="77" t="s">
        <v>463</v>
      </c>
      <c r="AI670" s="430" t="s">
        <v>4471</v>
      </c>
    </row>
    <row r="671" spans="1:35" x14ac:dyDescent="0.25">
      <c r="A671" s="76">
        <f>IF('Basic Calculator'!$AE$17&lt;&gt;"",IF(VLOOKUP('Basic Calculator'!$AE$17,'Basic Calculator'!$AG$18:$AI$75,3,FALSE)=D671,1,0),0)</f>
        <v>0</v>
      </c>
      <c r="B671" s="405">
        <f>IF('Basic Calculator'!$AE$18&lt;&gt;"",IF('Basic Calculator'!$AE$18=E671,1,0),0)</f>
        <v>0</v>
      </c>
      <c r="C671" s="81">
        <f t="shared" si="10"/>
        <v>0</v>
      </c>
      <c r="D671" s="425" t="s">
        <v>1802</v>
      </c>
      <c r="E671" s="425">
        <v>9</v>
      </c>
      <c r="F671" s="309">
        <v>64723</v>
      </c>
      <c r="G671" s="78" t="s">
        <v>329</v>
      </c>
      <c r="H671" s="307" t="s">
        <v>2163</v>
      </c>
      <c r="I671" s="414">
        <v>66811</v>
      </c>
      <c r="J671" s="77" t="s">
        <v>1304</v>
      </c>
      <c r="K671" s="430" t="s">
        <v>4472</v>
      </c>
      <c r="L671" s="414">
        <v>68899</v>
      </c>
      <c r="M671" s="77" t="s">
        <v>2337</v>
      </c>
      <c r="N671" s="311" t="s">
        <v>4351</v>
      </c>
      <c r="O671" s="414">
        <v>70986</v>
      </c>
      <c r="P671" s="77" t="s">
        <v>239</v>
      </c>
      <c r="Q671" s="430" t="s">
        <v>2679</v>
      </c>
      <c r="R671" s="414">
        <v>73074</v>
      </c>
      <c r="S671" s="77" t="s">
        <v>1602</v>
      </c>
      <c r="T671" s="311" t="s">
        <v>4471</v>
      </c>
      <c r="U671" s="414">
        <v>75162</v>
      </c>
      <c r="V671" s="77" t="s">
        <v>2594</v>
      </c>
      <c r="W671" s="430" t="s">
        <v>4471</v>
      </c>
      <c r="X671" s="414">
        <v>77250</v>
      </c>
      <c r="Y671" s="77" t="s">
        <v>559</v>
      </c>
      <c r="Z671" s="311" t="s">
        <v>4471</v>
      </c>
      <c r="AA671" s="414">
        <v>79337</v>
      </c>
      <c r="AB671" s="77" t="s">
        <v>1153</v>
      </c>
      <c r="AC671" s="430" t="s">
        <v>4471</v>
      </c>
      <c r="AD671" s="414">
        <v>81425</v>
      </c>
      <c r="AE671" s="77" t="s">
        <v>1349</v>
      </c>
      <c r="AF671" s="430" t="s">
        <v>4471</v>
      </c>
      <c r="AG671" s="414">
        <v>83513</v>
      </c>
      <c r="AH671" s="77" t="s">
        <v>1572</v>
      </c>
      <c r="AI671" s="430" t="s">
        <v>4471</v>
      </c>
    </row>
    <row r="672" spans="1:35" x14ac:dyDescent="0.25">
      <c r="A672" s="76">
        <f>IF('Basic Calculator'!$AE$17&lt;&gt;"",IF(VLOOKUP('Basic Calculator'!$AE$17,'Basic Calculator'!$AG$18:$AI$75,3,FALSE)=D672,1,0),0)</f>
        <v>0</v>
      </c>
      <c r="B672" s="405">
        <f>IF('Basic Calculator'!$AE$18&lt;&gt;"",IF('Basic Calculator'!$AE$18=E672,1,0),0)</f>
        <v>0</v>
      </c>
      <c r="C672" s="81">
        <f t="shared" si="10"/>
        <v>0</v>
      </c>
      <c r="D672" s="425" t="s">
        <v>1802</v>
      </c>
      <c r="E672" s="425">
        <v>10</v>
      </c>
      <c r="F672" s="309">
        <v>71274</v>
      </c>
      <c r="G672" s="78" t="s">
        <v>4473</v>
      </c>
      <c r="H672" s="307" t="s">
        <v>4471</v>
      </c>
      <c r="I672" s="414">
        <v>73573</v>
      </c>
      <c r="J672" s="77" t="s">
        <v>1332</v>
      </c>
      <c r="K672" s="430" t="s">
        <v>4471</v>
      </c>
      <c r="L672" s="414">
        <v>75872</v>
      </c>
      <c r="M672" s="77" t="s">
        <v>642</v>
      </c>
      <c r="N672" s="311" t="s">
        <v>4471</v>
      </c>
      <c r="O672" s="414">
        <v>78171</v>
      </c>
      <c r="P672" s="77" t="s">
        <v>3305</v>
      </c>
      <c r="Q672" s="430" t="s">
        <v>4471</v>
      </c>
      <c r="R672" s="414">
        <v>80470</v>
      </c>
      <c r="S672" s="77" t="s">
        <v>4662</v>
      </c>
      <c r="T672" s="311" t="s">
        <v>4471</v>
      </c>
      <c r="U672" s="414">
        <v>82769</v>
      </c>
      <c r="V672" s="77" t="s">
        <v>1765</v>
      </c>
      <c r="W672" s="430" t="s">
        <v>4471</v>
      </c>
      <c r="X672" s="414">
        <v>85067</v>
      </c>
      <c r="Y672" s="77" t="s">
        <v>1117</v>
      </c>
      <c r="Z672" s="311" t="s">
        <v>4471</v>
      </c>
      <c r="AA672" s="414">
        <v>87366</v>
      </c>
      <c r="AB672" s="77" t="s">
        <v>3577</v>
      </c>
      <c r="AC672" s="430" t="s">
        <v>4471</v>
      </c>
      <c r="AD672" s="414">
        <v>89665</v>
      </c>
      <c r="AE672" s="77" t="s">
        <v>2080</v>
      </c>
      <c r="AF672" s="430" t="s">
        <v>4471</v>
      </c>
      <c r="AG672" s="414">
        <v>91964</v>
      </c>
      <c r="AH672" s="77" t="s">
        <v>1837</v>
      </c>
      <c r="AI672" s="430" t="s">
        <v>4471</v>
      </c>
    </row>
    <row r="673" spans="1:35" x14ac:dyDescent="0.25">
      <c r="A673" s="76">
        <f>IF('Basic Calculator'!$AE$17&lt;&gt;"",IF(VLOOKUP('Basic Calculator'!$AE$17,'Basic Calculator'!$AG$18:$AI$75,3,FALSE)=D673,1,0),0)</f>
        <v>0</v>
      </c>
      <c r="B673" s="405">
        <f>IF('Basic Calculator'!$AE$18&lt;&gt;"",IF('Basic Calculator'!$AE$18=E673,1,0),0)</f>
        <v>0</v>
      </c>
      <c r="C673" s="81">
        <f t="shared" si="10"/>
        <v>0</v>
      </c>
      <c r="D673" s="425" t="s">
        <v>1802</v>
      </c>
      <c r="E673" s="425">
        <v>11</v>
      </c>
      <c r="F673" s="309">
        <v>75783</v>
      </c>
      <c r="G673" s="78" t="s">
        <v>3444</v>
      </c>
      <c r="H673" s="307" t="s">
        <v>4471</v>
      </c>
      <c r="I673" s="414">
        <v>78309</v>
      </c>
      <c r="J673" s="77" t="s">
        <v>1507</v>
      </c>
      <c r="K673" s="430" t="s">
        <v>4471</v>
      </c>
      <c r="L673" s="414">
        <v>80835</v>
      </c>
      <c r="M673" s="77" t="s">
        <v>245</v>
      </c>
      <c r="N673" s="311" t="s">
        <v>4471</v>
      </c>
      <c r="O673" s="414">
        <v>83360</v>
      </c>
      <c r="P673" s="77" t="s">
        <v>3596</v>
      </c>
      <c r="Q673" s="430" t="s">
        <v>4471</v>
      </c>
      <c r="R673" s="414">
        <v>85886</v>
      </c>
      <c r="S673" s="77" t="s">
        <v>2256</v>
      </c>
      <c r="T673" s="311" t="s">
        <v>4471</v>
      </c>
      <c r="U673" s="414">
        <v>88412</v>
      </c>
      <c r="V673" s="77" t="s">
        <v>2074</v>
      </c>
      <c r="W673" s="430" t="s">
        <v>4471</v>
      </c>
      <c r="X673" s="414">
        <v>90938</v>
      </c>
      <c r="Y673" s="77" t="s">
        <v>4474</v>
      </c>
      <c r="Z673" s="311" t="s">
        <v>4471</v>
      </c>
      <c r="AA673" s="414">
        <v>93464</v>
      </c>
      <c r="AB673" s="77" t="s">
        <v>2436</v>
      </c>
      <c r="AC673" s="430" t="s">
        <v>4471</v>
      </c>
      <c r="AD673" s="414">
        <v>95989</v>
      </c>
      <c r="AE673" s="77" t="s">
        <v>2864</v>
      </c>
      <c r="AF673" s="430" t="s">
        <v>4471</v>
      </c>
      <c r="AG673" s="414">
        <v>98515</v>
      </c>
      <c r="AH673" s="77" t="s">
        <v>3033</v>
      </c>
      <c r="AI673" s="430" t="s">
        <v>4471</v>
      </c>
    </row>
    <row r="674" spans="1:35" x14ac:dyDescent="0.25">
      <c r="A674" s="76">
        <f>IF('Basic Calculator'!$AE$17&lt;&gt;"",IF(VLOOKUP('Basic Calculator'!$AE$17,'Basic Calculator'!$AG$18:$AI$75,3,FALSE)=D674,1,0),0)</f>
        <v>0</v>
      </c>
      <c r="B674" s="405">
        <f>IF('Basic Calculator'!$AE$18&lt;&gt;"",IF('Basic Calculator'!$AE$18=E674,1,0),0)</f>
        <v>0</v>
      </c>
      <c r="C674" s="81">
        <f t="shared" si="10"/>
        <v>0</v>
      </c>
      <c r="D674" s="425" t="s">
        <v>1802</v>
      </c>
      <c r="E674" s="425">
        <v>12</v>
      </c>
      <c r="F674" s="309">
        <v>90833</v>
      </c>
      <c r="G674" s="78" t="s">
        <v>2072</v>
      </c>
      <c r="H674" s="307" t="s">
        <v>4471</v>
      </c>
      <c r="I674" s="414">
        <v>93860</v>
      </c>
      <c r="J674" s="77" t="s">
        <v>2748</v>
      </c>
      <c r="K674" s="430" t="s">
        <v>4471</v>
      </c>
      <c r="L674" s="414">
        <v>96888</v>
      </c>
      <c r="M674" s="77" t="s">
        <v>4233</v>
      </c>
      <c r="N674" s="311" t="s">
        <v>4471</v>
      </c>
      <c r="O674" s="414">
        <v>99915</v>
      </c>
      <c r="P674" s="77" t="s">
        <v>3598</v>
      </c>
      <c r="Q674" s="430" t="s">
        <v>4471</v>
      </c>
      <c r="R674" s="414">
        <v>102942</v>
      </c>
      <c r="S674" s="77" t="s">
        <v>3519</v>
      </c>
      <c r="T674" s="311" t="s">
        <v>4471</v>
      </c>
      <c r="U674" s="414">
        <v>105969</v>
      </c>
      <c r="V674" s="77" t="s">
        <v>3703</v>
      </c>
      <c r="W674" s="430" t="s">
        <v>4471</v>
      </c>
      <c r="X674" s="414">
        <v>108997</v>
      </c>
      <c r="Y674" s="77" t="s">
        <v>2901</v>
      </c>
      <c r="Z674" s="311" t="s">
        <v>2901</v>
      </c>
      <c r="AA674" s="414">
        <v>112024</v>
      </c>
      <c r="AB674" s="77" t="s">
        <v>4965</v>
      </c>
      <c r="AC674" s="430" t="s">
        <v>4965</v>
      </c>
      <c r="AD674" s="414">
        <v>115051</v>
      </c>
      <c r="AE674" s="77" t="s">
        <v>4824</v>
      </c>
      <c r="AF674" s="430" t="s">
        <v>4824</v>
      </c>
      <c r="AG674" s="414">
        <v>118079</v>
      </c>
      <c r="AH674" s="77" t="s">
        <v>5100</v>
      </c>
      <c r="AI674" s="430" t="s">
        <v>5100</v>
      </c>
    </row>
    <row r="675" spans="1:35" x14ac:dyDescent="0.25">
      <c r="A675" s="76">
        <f>IF('Basic Calculator'!$AE$17&lt;&gt;"",IF(VLOOKUP('Basic Calculator'!$AE$17,'Basic Calculator'!$AG$18:$AI$75,3,FALSE)=D675,1,0),0)</f>
        <v>0</v>
      </c>
      <c r="B675" s="405">
        <f>IF('Basic Calculator'!$AE$18&lt;&gt;"",IF('Basic Calculator'!$AE$18=E675,1,0),0)</f>
        <v>0</v>
      </c>
      <c r="C675" s="81">
        <f t="shared" si="10"/>
        <v>0</v>
      </c>
      <c r="D675" s="425" t="s">
        <v>1802</v>
      </c>
      <c r="E675" s="425">
        <v>13</v>
      </c>
      <c r="F675" s="309">
        <v>108012</v>
      </c>
      <c r="G675" s="78" t="s">
        <v>3702</v>
      </c>
      <c r="H675" s="307" t="s">
        <v>3702</v>
      </c>
      <c r="I675" s="414">
        <v>111613</v>
      </c>
      <c r="J675" s="77" t="s">
        <v>2955</v>
      </c>
      <c r="K675" s="430" t="s">
        <v>2955</v>
      </c>
      <c r="L675" s="414">
        <v>115214</v>
      </c>
      <c r="M675" s="77" t="s">
        <v>5222</v>
      </c>
      <c r="N675" s="311" t="s">
        <v>5222</v>
      </c>
      <c r="O675" s="414">
        <v>118815</v>
      </c>
      <c r="P675" s="77" t="s">
        <v>3334</v>
      </c>
      <c r="Q675" s="430" t="s">
        <v>3334</v>
      </c>
      <c r="R675" s="414">
        <v>122415</v>
      </c>
      <c r="S675" s="77" t="s">
        <v>3521</v>
      </c>
      <c r="T675" s="311" t="s">
        <v>3521</v>
      </c>
      <c r="U675" s="414">
        <v>126016</v>
      </c>
      <c r="V675" s="77" t="s">
        <v>4479</v>
      </c>
      <c r="W675" s="430" t="s">
        <v>4479</v>
      </c>
      <c r="X675" s="414">
        <v>129617</v>
      </c>
      <c r="Y675" s="77" t="s">
        <v>3360</v>
      </c>
      <c r="Z675" s="311" t="s">
        <v>3360</v>
      </c>
      <c r="AA675" s="414">
        <v>133218</v>
      </c>
      <c r="AB675" s="77" t="s">
        <v>4481</v>
      </c>
      <c r="AC675" s="430" t="s">
        <v>4481</v>
      </c>
      <c r="AD675" s="414">
        <v>136819</v>
      </c>
      <c r="AE675" s="77" t="s">
        <v>5223</v>
      </c>
      <c r="AF675" s="430" t="s">
        <v>5223</v>
      </c>
      <c r="AG675" s="414">
        <v>140419</v>
      </c>
      <c r="AH675" s="77" t="s">
        <v>4482</v>
      </c>
      <c r="AI675" s="430" t="s">
        <v>4482</v>
      </c>
    </row>
    <row r="676" spans="1:35" x14ac:dyDescent="0.25">
      <c r="A676" s="76">
        <f>IF('Basic Calculator'!$AE$17&lt;&gt;"",IF(VLOOKUP('Basic Calculator'!$AE$17,'Basic Calculator'!$AG$18:$AI$75,3,FALSE)=D676,1,0),0)</f>
        <v>0</v>
      </c>
      <c r="B676" s="405">
        <f>IF('Basic Calculator'!$AE$18&lt;&gt;"",IF('Basic Calculator'!$AE$18=E676,1,0),0)</f>
        <v>0</v>
      </c>
      <c r="C676" s="81">
        <f t="shared" si="10"/>
        <v>0</v>
      </c>
      <c r="D676" s="425" t="s">
        <v>1802</v>
      </c>
      <c r="E676" s="425">
        <v>14</v>
      </c>
      <c r="F676" s="309">
        <v>127638</v>
      </c>
      <c r="G676" s="78" t="s">
        <v>5224</v>
      </c>
      <c r="H676" s="307" t="s">
        <v>5224</v>
      </c>
      <c r="I676" s="414">
        <v>131893</v>
      </c>
      <c r="J676" s="77" t="s">
        <v>4013</v>
      </c>
      <c r="K676" s="430" t="s">
        <v>4013</v>
      </c>
      <c r="L676" s="414">
        <v>136147</v>
      </c>
      <c r="M676" s="77" t="s">
        <v>5225</v>
      </c>
      <c r="N676" s="311" t="s">
        <v>5225</v>
      </c>
      <c r="O676" s="414">
        <v>140402</v>
      </c>
      <c r="P676" s="77" t="s">
        <v>3604</v>
      </c>
      <c r="Q676" s="430" t="s">
        <v>3604</v>
      </c>
      <c r="R676" s="414">
        <v>144657</v>
      </c>
      <c r="S676" s="77" t="s">
        <v>3166</v>
      </c>
      <c r="T676" s="311" t="s">
        <v>3166</v>
      </c>
      <c r="U676" s="414">
        <v>148912</v>
      </c>
      <c r="V676" s="77" t="s">
        <v>4486</v>
      </c>
      <c r="W676" s="430" t="s">
        <v>4486</v>
      </c>
      <c r="X676" s="414">
        <v>153167</v>
      </c>
      <c r="Y676" s="77" t="s">
        <v>5226</v>
      </c>
      <c r="Z676" s="311" t="s">
        <v>5226</v>
      </c>
      <c r="AA676" s="414">
        <v>157422</v>
      </c>
      <c r="AB676" s="77" t="s">
        <v>5227</v>
      </c>
      <c r="AC676" s="430" t="s">
        <v>5227</v>
      </c>
      <c r="AD676" s="414">
        <v>161677</v>
      </c>
      <c r="AE676" s="77" t="s">
        <v>5228</v>
      </c>
      <c r="AF676" s="430" t="s">
        <v>5228</v>
      </c>
      <c r="AG676" s="414">
        <v>165931</v>
      </c>
      <c r="AH676" s="77" t="s">
        <v>3727</v>
      </c>
      <c r="AI676" s="430" t="s">
        <v>3727</v>
      </c>
    </row>
    <row r="677" spans="1:35" ht="15.75" thickBot="1" x14ac:dyDescent="0.3">
      <c r="A677" s="419">
        <f>IF('Basic Calculator'!$AE$17&lt;&gt;"",IF(VLOOKUP('Basic Calculator'!$AE$17,'Basic Calculator'!$AG$18:$AI$75,3,FALSE)=D677,1,0),0)</f>
        <v>0</v>
      </c>
      <c r="B677" s="420">
        <f>IF('Basic Calculator'!$AE$18&lt;&gt;"",IF('Basic Calculator'!$AE$18=E677,1,0),0)</f>
        <v>0</v>
      </c>
      <c r="C677" s="422">
        <f t="shared" si="10"/>
        <v>0</v>
      </c>
      <c r="D677" s="426" t="s">
        <v>1802</v>
      </c>
      <c r="E677" s="426">
        <v>15</v>
      </c>
      <c r="F677" s="423">
        <v>150135</v>
      </c>
      <c r="G677" s="416" t="s">
        <v>5229</v>
      </c>
      <c r="H677" s="428" t="s">
        <v>5229</v>
      </c>
      <c r="I677" s="415">
        <v>155139</v>
      </c>
      <c r="J677" s="431" t="s">
        <v>3463</v>
      </c>
      <c r="K677" s="432" t="s">
        <v>3463</v>
      </c>
      <c r="L677" s="415">
        <v>160143</v>
      </c>
      <c r="M677" s="431" t="s">
        <v>4489</v>
      </c>
      <c r="N677" s="433" t="s">
        <v>4489</v>
      </c>
      <c r="O677" s="415">
        <v>165147</v>
      </c>
      <c r="P677" s="431" t="s">
        <v>3606</v>
      </c>
      <c r="Q677" s="432" t="s">
        <v>3606</v>
      </c>
      <c r="R677" s="415">
        <v>170151</v>
      </c>
      <c r="S677" s="431" t="s">
        <v>5230</v>
      </c>
      <c r="T677" s="433" t="s">
        <v>5230</v>
      </c>
      <c r="U677" s="415">
        <v>175155</v>
      </c>
      <c r="V677" s="431" t="s">
        <v>5231</v>
      </c>
      <c r="W677" s="432" t="s">
        <v>5231</v>
      </c>
      <c r="X677" s="415">
        <v>180159</v>
      </c>
      <c r="Y677" s="431" t="s">
        <v>4492</v>
      </c>
      <c r="Z677" s="433" t="s">
        <v>4492</v>
      </c>
      <c r="AA677" s="415">
        <v>185163</v>
      </c>
      <c r="AB677" s="431" t="s">
        <v>5232</v>
      </c>
      <c r="AC677" s="432" t="s">
        <v>5232</v>
      </c>
      <c r="AD677" s="415">
        <v>190167</v>
      </c>
      <c r="AE677" s="431" t="s">
        <v>5233</v>
      </c>
      <c r="AF677" s="432" t="s">
        <v>5233</v>
      </c>
      <c r="AG677" s="415">
        <v>191900</v>
      </c>
      <c r="AH677" s="431" t="s">
        <v>4104</v>
      </c>
      <c r="AI677" s="432" t="s">
        <v>4104</v>
      </c>
    </row>
    <row r="678" spans="1:35" x14ac:dyDescent="0.25">
      <c r="A678" s="82">
        <f>IF('Basic Calculator'!$AE$17&lt;&gt;"",IF(VLOOKUP('Basic Calculator'!$AE$17,'Basic Calculator'!$AG$18:$AI$75,3,FALSE)=D678,1,0),0)</f>
        <v>0</v>
      </c>
      <c r="B678" s="407">
        <f>IF('Basic Calculator'!$AE$18&lt;&gt;"",IF('Basic Calculator'!$AE$18=E678,1,0),0)</f>
        <v>0</v>
      </c>
      <c r="C678" s="83">
        <f t="shared" si="10"/>
        <v>0</v>
      </c>
      <c r="D678" s="434" t="s">
        <v>1814</v>
      </c>
      <c r="E678" s="434">
        <v>1</v>
      </c>
      <c r="F678" s="308">
        <v>26801</v>
      </c>
      <c r="G678" s="84" t="s">
        <v>4261</v>
      </c>
      <c r="H678" s="400" t="s">
        <v>4262</v>
      </c>
      <c r="I678" s="413">
        <v>27701</v>
      </c>
      <c r="J678" s="85" t="s">
        <v>3949</v>
      </c>
      <c r="K678" s="429" t="s">
        <v>3087</v>
      </c>
      <c r="L678" s="413">
        <v>28590</v>
      </c>
      <c r="M678" s="85" t="s">
        <v>2084</v>
      </c>
      <c r="N678" s="310" t="s">
        <v>1711</v>
      </c>
      <c r="O678" s="413">
        <v>29479</v>
      </c>
      <c r="P678" s="85" t="s">
        <v>2688</v>
      </c>
      <c r="Q678" s="429" t="s">
        <v>1074</v>
      </c>
      <c r="R678" s="413">
        <v>30368</v>
      </c>
      <c r="S678" s="85" t="s">
        <v>2487</v>
      </c>
      <c r="T678" s="310" t="s">
        <v>1820</v>
      </c>
      <c r="U678" s="413">
        <v>30888</v>
      </c>
      <c r="V678" s="85" t="s">
        <v>414</v>
      </c>
      <c r="W678" s="429" t="s">
        <v>415</v>
      </c>
      <c r="X678" s="413">
        <v>31771</v>
      </c>
      <c r="Y678" s="85" t="s">
        <v>2252</v>
      </c>
      <c r="Z678" s="310" t="s">
        <v>308</v>
      </c>
      <c r="AA678" s="413">
        <v>32659</v>
      </c>
      <c r="AB678" s="85" t="s">
        <v>3774</v>
      </c>
      <c r="AC678" s="429" t="s">
        <v>1472</v>
      </c>
      <c r="AD678" s="413">
        <v>32695</v>
      </c>
      <c r="AE678" s="85" t="s">
        <v>2060</v>
      </c>
      <c r="AF678" s="429" t="s">
        <v>1531</v>
      </c>
      <c r="AG678" s="413">
        <v>33525</v>
      </c>
      <c r="AH678" s="85" t="s">
        <v>5234</v>
      </c>
      <c r="AI678" s="429" t="s">
        <v>1161</v>
      </c>
    </row>
    <row r="679" spans="1:35" x14ac:dyDescent="0.25">
      <c r="A679" s="76">
        <f>IF('Basic Calculator'!$AE$17&lt;&gt;"",IF(VLOOKUP('Basic Calculator'!$AE$17,'Basic Calculator'!$AG$18:$AI$75,3,FALSE)=D679,1,0),0)</f>
        <v>0</v>
      </c>
      <c r="B679" s="405">
        <f>IF('Basic Calculator'!$AE$18&lt;&gt;"",IF('Basic Calculator'!$AE$18=E679,1,0),0)</f>
        <v>0</v>
      </c>
      <c r="C679" s="81">
        <f t="shared" si="10"/>
        <v>0</v>
      </c>
      <c r="D679" s="425" t="s">
        <v>1814</v>
      </c>
      <c r="E679" s="425">
        <v>2</v>
      </c>
      <c r="F679" s="309">
        <v>30136</v>
      </c>
      <c r="G679" s="78" t="s">
        <v>2211</v>
      </c>
      <c r="H679" s="307" t="s">
        <v>553</v>
      </c>
      <c r="I679" s="414">
        <v>30853</v>
      </c>
      <c r="J679" s="77" t="s">
        <v>3293</v>
      </c>
      <c r="K679" s="430" t="s">
        <v>2021</v>
      </c>
      <c r="L679" s="414">
        <v>31851</v>
      </c>
      <c r="M679" s="77" t="s">
        <v>2221</v>
      </c>
      <c r="N679" s="311" t="s">
        <v>1330</v>
      </c>
      <c r="O679" s="414">
        <v>32695</v>
      </c>
      <c r="P679" s="77" t="s">
        <v>2060</v>
      </c>
      <c r="Q679" s="430" t="s">
        <v>1531</v>
      </c>
      <c r="R679" s="414">
        <v>33064</v>
      </c>
      <c r="S679" s="77" t="s">
        <v>3342</v>
      </c>
      <c r="T679" s="311" t="s">
        <v>3343</v>
      </c>
      <c r="U679" s="414">
        <v>34037</v>
      </c>
      <c r="V679" s="77" t="s">
        <v>1560</v>
      </c>
      <c r="W679" s="430" t="s">
        <v>1561</v>
      </c>
      <c r="X679" s="414">
        <v>35010</v>
      </c>
      <c r="Y679" s="77" t="s">
        <v>2756</v>
      </c>
      <c r="Z679" s="311" t="s">
        <v>1492</v>
      </c>
      <c r="AA679" s="414">
        <v>35982</v>
      </c>
      <c r="AB679" s="77" t="s">
        <v>2707</v>
      </c>
      <c r="AC679" s="430" t="s">
        <v>1493</v>
      </c>
      <c r="AD679" s="414">
        <v>36955</v>
      </c>
      <c r="AE679" s="77" t="s">
        <v>5235</v>
      </c>
      <c r="AF679" s="430" t="s">
        <v>736</v>
      </c>
      <c r="AG679" s="414">
        <v>37928</v>
      </c>
      <c r="AH679" s="77" t="s">
        <v>514</v>
      </c>
      <c r="AI679" s="430" t="s">
        <v>1609</v>
      </c>
    </row>
    <row r="680" spans="1:35" x14ac:dyDescent="0.25">
      <c r="A680" s="76">
        <f>IF('Basic Calculator'!$AE$17&lt;&gt;"",IF(VLOOKUP('Basic Calculator'!$AE$17,'Basic Calculator'!$AG$18:$AI$75,3,FALSE)=D680,1,0),0)</f>
        <v>0</v>
      </c>
      <c r="B680" s="405">
        <f>IF('Basic Calculator'!$AE$18&lt;&gt;"",IF('Basic Calculator'!$AE$18=E680,1,0),0)</f>
        <v>0</v>
      </c>
      <c r="C680" s="81">
        <f t="shared" si="10"/>
        <v>0</v>
      </c>
      <c r="D680" s="425" t="s">
        <v>1814</v>
      </c>
      <c r="E680" s="425">
        <v>3</v>
      </c>
      <c r="F680" s="309">
        <v>39458</v>
      </c>
      <c r="G680" s="78" t="s">
        <v>4963</v>
      </c>
      <c r="H680" s="307" t="s">
        <v>530</v>
      </c>
      <c r="I680" s="414">
        <v>40554</v>
      </c>
      <c r="J680" s="77" t="s">
        <v>1971</v>
      </c>
      <c r="K680" s="430" t="s">
        <v>4534</v>
      </c>
      <c r="L680" s="414">
        <v>41650</v>
      </c>
      <c r="M680" s="77" t="s">
        <v>2158</v>
      </c>
      <c r="N680" s="311" t="s">
        <v>1495</v>
      </c>
      <c r="O680" s="414">
        <v>42745</v>
      </c>
      <c r="P680" s="77" t="s">
        <v>983</v>
      </c>
      <c r="Q680" s="430" t="s">
        <v>2597</v>
      </c>
      <c r="R680" s="414">
        <v>43841</v>
      </c>
      <c r="S680" s="77" t="s">
        <v>2138</v>
      </c>
      <c r="T680" s="311" t="s">
        <v>595</v>
      </c>
      <c r="U680" s="414">
        <v>44937</v>
      </c>
      <c r="V680" s="77" t="s">
        <v>1012</v>
      </c>
      <c r="W680" s="430" t="s">
        <v>1013</v>
      </c>
      <c r="X680" s="414">
        <v>46033</v>
      </c>
      <c r="Y680" s="77" t="s">
        <v>2379</v>
      </c>
      <c r="Z680" s="311" t="s">
        <v>2207</v>
      </c>
      <c r="AA680" s="414">
        <v>47129</v>
      </c>
      <c r="AB680" s="77" t="s">
        <v>945</v>
      </c>
      <c r="AC680" s="430" t="s">
        <v>946</v>
      </c>
      <c r="AD680" s="414">
        <v>48225</v>
      </c>
      <c r="AE680" s="77" t="s">
        <v>1566</v>
      </c>
      <c r="AF680" s="430" t="s">
        <v>1245</v>
      </c>
      <c r="AG680" s="414">
        <v>49321</v>
      </c>
      <c r="AH680" s="77" t="s">
        <v>1081</v>
      </c>
      <c r="AI680" s="430" t="s">
        <v>1082</v>
      </c>
    </row>
    <row r="681" spans="1:35" x14ac:dyDescent="0.25">
      <c r="A681" s="76">
        <f>IF('Basic Calculator'!$AE$17&lt;&gt;"",IF(VLOOKUP('Basic Calculator'!$AE$17,'Basic Calculator'!$AG$18:$AI$75,3,FALSE)=D681,1,0),0)</f>
        <v>0</v>
      </c>
      <c r="B681" s="405">
        <f>IF('Basic Calculator'!$AE$18&lt;&gt;"",IF('Basic Calculator'!$AE$18=E681,1,0),0)</f>
        <v>0</v>
      </c>
      <c r="C681" s="81">
        <f t="shared" si="10"/>
        <v>0</v>
      </c>
      <c r="D681" s="425" t="s">
        <v>1814</v>
      </c>
      <c r="E681" s="425">
        <v>4</v>
      </c>
      <c r="F681" s="309">
        <v>44291</v>
      </c>
      <c r="G681" s="78" t="s">
        <v>1806</v>
      </c>
      <c r="H681" s="307" t="s">
        <v>1577</v>
      </c>
      <c r="I681" s="414">
        <v>45521</v>
      </c>
      <c r="J681" s="77" t="s">
        <v>1469</v>
      </c>
      <c r="K681" s="430" t="s">
        <v>1110</v>
      </c>
      <c r="L681" s="414">
        <v>46751</v>
      </c>
      <c r="M681" s="77" t="s">
        <v>1154</v>
      </c>
      <c r="N681" s="311" t="s">
        <v>501</v>
      </c>
      <c r="O681" s="414">
        <v>47981</v>
      </c>
      <c r="P681" s="77" t="s">
        <v>1965</v>
      </c>
      <c r="Q681" s="430" t="s">
        <v>390</v>
      </c>
      <c r="R681" s="414">
        <v>49211</v>
      </c>
      <c r="S681" s="77" t="s">
        <v>1367</v>
      </c>
      <c r="T681" s="311" t="s">
        <v>1050</v>
      </c>
      <c r="U681" s="414">
        <v>50441</v>
      </c>
      <c r="V681" s="77" t="s">
        <v>460</v>
      </c>
      <c r="W681" s="430" t="s">
        <v>461</v>
      </c>
      <c r="X681" s="414">
        <v>51671</v>
      </c>
      <c r="Y681" s="77" t="s">
        <v>3044</v>
      </c>
      <c r="Z681" s="311" t="s">
        <v>1152</v>
      </c>
      <c r="AA681" s="414">
        <v>52901</v>
      </c>
      <c r="AB681" s="77" t="s">
        <v>347</v>
      </c>
      <c r="AC681" s="430" t="s">
        <v>348</v>
      </c>
      <c r="AD681" s="414">
        <v>54131</v>
      </c>
      <c r="AE681" s="77" t="s">
        <v>735</v>
      </c>
      <c r="AF681" s="430" t="s">
        <v>1051</v>
      </c>
      <c r="AG681" s="414">
        <v>55361</v>
      </c>
      <c r="AH681" s="77" t="s">
        <v>1844</v>
      </c>
      <c r="AI681" s="430" t="s">
        <v>1845</v>
      </c>
    </row>
    <row r="682" spans="1:35" x14ac:dyDescent="0.25">
      <c r="A682" s="76">
        <f>IF('Basic Calculator'!$AE$17&lt;&gt;"",IF(VLOOKUP('Basic Calculator'!$AE$17,'Basic Calculator'!$AG$18:$AI$75,3,FALSE)=D682,1,0),0)</f>
        <v>0</v>
      </c>
      <c r="B682" s="405">
        <f>IF('Basic Calculator'!$AE$18&lt;&gt;"",IF('Basic Calculator'!$AE$18=E682,1,0),0)</f>
        <v>0</v>
      </c>
      <c r="C682" s="81">
        <f t="shared" si="10"/>
        <v>0</v>
      </c>
      <c r="D682" s="425" t="s">
        <v>1814</v>
      </c>
      <c r="E682" s="425">
        <v>5</v>
      </c>
      <c r="F682" s="309">
        <v>50931</v>
      </c>
      <c r="G682" s="78" t="s">
        <v>3246</v>
      </c>
      <c r="H682" s="307" t="s">
        <v>1824</v>
      </c>
      <c r="I682" s="414">
        <v>52307</v>
      </c>
      <c r="J682" s="77" t="s">
        <v>372</v>
      </c>
      <c r="K682" s="430" t="s">
        <v>373</v>
      </c>
      <c r="L682" s="414">
        <v>53684</v>
      </c>
      <c r="M682" s="77" t="s">
        <v>1020</v>
      </c>
      <c r="N682" s="311" t="s">
        <v>1021</v>
      </c>
      <c r="O682" s="414">
        <v>55060</v>
      </c>
      <c r="P682" s="77" t="s">
        <v>1381</v>
      </c>
      <c r="Q682" s="430" t="s">
        <v>1382</v>
      </c>
      <c r="R682" s="414">
        <v>56436</v>
      </c>
      <c r="S682" s="77" t="s">
        <v>1290</v>
      </c>
      <c r="T682" s="311" t="s">
        <v>1291</v>
      </c>
      <c r="U682" s="414">
        <v>57812</v>
      </c>
      <c r="V682" s="77" t="s">
        <v>1624</v>
      </c>
      <c r="W682" s="430" t="s">
        <v>1579</v>
      </c>
      <c r="X682" s="414">
        <v>59189</v>
      </c>
      <c r="Y682" s="77" t="s">
        <v>2130</v>
      </c>
      <c r="Z682" s="311" t="s">
        <v>2131</v>
      </c>
      <c r="AA682" s="414">
        <v>60565</v>
      </c>
      <c r="AB682" s="77" t="s">
        <v>1295</v>
      </c>
      <c r="AC682" s="430" t="s">
        <v>1296</v>
      </c>
      <c r="AD682" s="414">
        <v>61941</v>
      </c>
      <c r="AE682" s="77" t="s">
        <v>2925</v>
      </c>
      <c r="AF682" s="430" t="s">
        <v>2929</v>
      </c>
      <c r="AG682" s="414">
        <v>63317</v>
      </c>
      <c r="AH682" s="77" t="s">
        <v>2758</v>
      </c>
      <c r="AI682" s="430" t="s">
        <v>2678</v>
      </c>
    </row>
    <row r="683" spans="1:35" x14ac:dyDescent="0.25">
      <c r="A683" s="76">
        <f>IF('Basic Calculator'!$AE$17&lt;&gt;"",IF(VLOOKUP('Basic Calculator'!$AE$17,'Basic Calculator'!$AG$18:$AI$75,3,FALSE)=D683,1,0),0)</f>
        <v>0</v>
      </c>
      <c r="B683" s="405">
        <f>IF('Basic Calculator'!$AE$18&lt;&gt;"",IF('Basic Calculator'!$AE$18=E683,1,0),0)</f>
        <v>0</v>
      </c>
      <c r="C683" s="81">
        <f t="shared" si="10"/>
        <v>0</v>
      </c>
      <c r="D683" s="425" t="s">
        <v>1814</v>
      </c>
      <c r="E683" s="425">
        <v>6</v>
      </c>
      <c r="F683" s="309">
        <v>53709</v>
      </c>
      <c r="G683" s="78" t="s">
        <v>960</v>
      </c>
      <c r="H683" s="307" t="s">
        <v>400</v>
      </c>
      <c r="I683" s="414">
        <v>55244</v>
      </c>
      <c r="J683" s="77" t="s">
        <v>2206</v>
      </c>
      <c r="K683" s="430" t="s">
        <v>563</v>
      </c>
      <c r="L683" s="414">
        <v>56779</v>
      </c>
      <c r="M683" s="77" t="s">
        <v>961</v>
      </c>
      <c r="N683" s="311" t="s">
        <v>962</v>
      </c>
      <c r="O683" s="414">
        <v>58313</v>
      </c>
      <c r="P683" s="77" t="s">
        <v>2752</v>
      </c>
      <c r="Q683" s="430" t="s">
        <v>1502</v>
      </c>
      <c r="R683" s="414">
        <v>59848</v>
      </c>
      <c r="S683" s="77" t="s">
        <v>271</v>
      </c>
      <c r="T683" s="311" t="s">
        <v>2846</v>
      </c>
      <c r="U683" s="414">
        <v>61383</v>
      </c>
      <c r="V683" s="77" t="s">
        <v>963</v>
      </c>
      <c r="W683" s="430" t="s">
        <v>2341</v>
      </c>
      <c r="X683" s="414">
        <v>62917</v>
      </c>
      <c r="Y683" s="77" t="s">
        <v>500</v>
      </c>
      <c r="Z683" s="311" t="s">
        <v>4232</v>
      </c>
      <c r="AA683" s="414">
        <v>64452</v>
      </c>
      <c r="AB683" s="77" t="s">
        <v>1388</v>
      </c>
      <c r="AC683" s="430" t="s">
        <v>2044</v>
      </c>
      <c r="AD683" s="414">
        <v>65987</v>
      </c>
      <c r="AE683" s="77" t="s">
        <v>921</v>
      </c>
      <c r="AF683" s="430" t="s">
        <v>2750</v>
      </c>
      <c r="AG683" s="414">
        <v>67522</v>
      </c>
      <c r="AH683" s="77" t="s">
        <v>2139</v>
      </c>
      <c r="AI683" s="430" t="s">
        <v>3199</v>
      </c>
    </row>
    <row r="684" spans="1:35" x14ac:dyDescent="0.25">
      <c r="A684" s="76">
        <f>IF('Basic Calculator'!$AE$17&lt;&gt;"",IF(VLOOKUP('Basic Calculator'!$AE$17,'Basic Calculator'!$AG$18:$AI$75,3,FALSE)=D684,1,0),0)</f>
        <v>0</v>
      </c>
      <c r="B684" s="405">
        <f>IF('Basic Calculator'!$AE$18&lt;&gt;"",IF('Basic Calculator'!$AE$18=E684,1,0),0)</f>
        <v>0</v>
      </c>
      <c r="C684" s="81">
        <f t="shared" si="10"/>
        <v>0</v>
      </c>
      <c r="D684" s="425" t="s">
        <v>1814</v>
      </c>
      <c r="E684" s="425">
        <v>7</v>
      </c>
      <c r="F684" s="309">
        <v>57978</v>
      </c>
      <c r="G684" s="78" t="s">
        <v>315</v>
      </c>
      <c r="H684" s="307" t="s">
        <v>1603</v>
      </c>
      <c r="I684" s="414">
        <v>59683</v>
      </c>
      <c r="J684" s="77" t="s">
        <v>2188</v>
      </c>
      <c r="K684" s="430" t="s">
        <v>2189</v>
      </c>
      <c r="L684" s="414">
        <v>61389</v>
      </c>
      <c r="M684" s="77" t="s">
        <v>963</v>
      </c>
      <c r="N684" s="311" t="s">
        <v>2341</v>
      </c>
      <c r="O684" s="414">
        <v>63094</v>
      </c>
      <c r="P684" s="77" t="s">
        <v>700</v>
      </c>
      <c r="Q684" s="430" t="s">
        <v>3047</v>
      </c>
      <c r="R684" s="414">
        <v>64800</v>
      </c>
      <c r="S684" s="77" t="s">
        <v>211</v>
      </c>
      <c r="T684" s="311" t="s">
        <v>3530</v>
      </c>
      <c r="U684" s="414">
        <v>66505</v>
      </c>
      <c r="V684" s="77" t="s">
        <v>2682</v>
      </c>
      <c r="W684" s="430" t="s">
        <v>2736</v>
      </c>
      <c r="X684" s="414">
        <v>68210</v>
      </c>
      <c r="Y684" s="77" t="s">
        <v>2007</v>
      </c>
      <c r="Z684" s="311" t="s">
        <v>2954</v>
      </c>
      <c r="AA684" s="414">
        <v>69916</v>
      </c>
      <c r="AB684" s="77" t="s">
        <v>1528</v>
      </c>
      <c r="AC684" s="430" t="s">
        <v>4350</v>
      </c>
      <c r="AD684" s="414">
        <v>71621</v>
      </c>
      <c r="AE684" s="77" t="s">
        <v>893</v>
      </c>
      <c r="AF684" s="430" t="s">
        <v>3234</v>
      </c>
      <c r="AG684" s="414">
        <v>73327</v>
      </c>
      <c r="AH684" s="77" t="s">
        <v>2897</v>
      </c>
      <c r="AI684" s="430" t="s">
        <v>3234</v>
      </c>
    </row>
    <row r="685" spans="1:35" x14ac:dyDescent="0.25">
      <c r="A685" s="76">
        <f>IF('Basic Calculator'!$AE$17&lt;&gt;"",IF(VLOOKUP('Basic Calculator'!$AE$17,'Basic Calculator'!$AG$18:$AI$75,3,FALSE)=D685,1,0),0)</f>
        <v>0</v>
      </c>
      <c r="B685" s="405">
        <f>IF('Basic Calculator'!$AE$18&lt;&gt;"",IF('Basic Calculator'!$AE$18=E685,1,0),0)</f>
        <v>0</v>
      </c>
      <c r="C685" s="81">
        <f t="shared" si="10"/>
        <v>0</v>
      </c>
      <c r="D685" s="425" t="s">
        <v>1814</v>
      </c>
      <c r="E685" s="425">
        <v>8</v>
      </c>
      <c r="F685" s="309">
        <v>60429</v>
      </c>
      <c r="G685" s="78" t="s">
        <v>533</v>
      </c>
      <c r="H685" s="307" t="s">
        <v>2049</v>
      </c>
      <c r="I685" s="414">
        <v>62318</v>
      </c>
      <c r="J685" s="77" t="s">
        <v>3098</v>
      </c>
      <c r="K685" s="430" t="s">
        <v>903</v>
      </c>
      <c r="L685" s="414">
        <v>64206</v>
      </c>
      <c r="M685" s="77" t="s">
        <v>1779</v>
      </c>
      <c r="N685" s="311" t="s">
        <v>2714</v>
      </c>
      <c r="O685" s="414">
        <v>66094</v>
      </c>
      <c r="P685" s="77" t="s">
        <v>281</v>
      </c>
      <c r="Q685" s="430" t="s">
        <v>2723</v>
      </c>
      <c r="R685" s="414">
        <v>67982</v>
      </c>
      <c r="S685" s="77" t="s">
        <v>214</v>
      </c>
      <c r="T685" s="311" t="s">
        <v>3156</v>
      </c>
      <c r="U685" s="414">
        <v>69871</v>
      </c>
      <c r="V685" s="77" t="s">
        <v>1086</v>
      </c>
      <c r="W685" s="430" t="s">
        <v>3231</v>
      </c>
      <c r="X685" s="414">
        <v>71759</v>
      </c>
      <c r="Y685" s="77" t="s">
        <v>1530</v>
      </c>
      <c r="Z685" s="311" t="s">
        <v>3234</v>
      </c>
      <c r="AA685" s="414">
        <v>73647</v>
      </c>
      <c r="AB685" s="77" t="s">
        <v>898</v>
      </c>
      <c r="AC685" s="430" t="s">
        <v>3234</v>
      </c>
      <c r="AD685" s="414">
        <v>75535</v>
      </c>
      <c r="AE685" s="77" t="s">
        <v>3206</v>
      </c>
      <c r="AF685" s="430" t="s">
        <v>3234</v>
      </c>
      <c r="AG685" s="414">
        <v>77424</v>
      </c>
      <c r="AH685" s="77" t="s">
        <v>1288</v>
      </c>
      <c r="AI685" s="430" t="s">
        <v>3234</v>
      </c>
    </row>
    <row r="686" spans="1:35" x14ac:dyDescent="0.25">
      <c r="A686" s="76">
        <f>IF('Basic Calculator'!$AE$17&lt;&gt;"",IF(VLOOKUP('Basic Calculator'!$AE$17,'Basic Calculator'!$AG$18:$AI$75,3,FALSE)=D686,1,0),0)</f>
        <v>0</v>
      </c>
      <c r="B686" s="405">
        <f>IF('Basic Calculator'!$AE$18&lt;&gt;"",IF('Basic Calculator'!$AE$18=E686,1,0),0)</f>
        <v>0</v>
      </c>
      <c r="C686" s="81">
        <f t="shared" si="10"/>
        <v>0</v>
      </c>
      <c r="D686" s="425" t="s">
        <v>1814</v>
      </c>
      <c r="E686" s="425">
        <v>9</v>
      </c>
      <c r="F686" s="309">
        <v>64659</v>
      </c>
      <c r="G686" s="78" t="s">
        <v>440</v>
      </c>
      <c r="H686" s="307" t="s">
        <v>3051</v>
      </c>
      <c r="I686" s="414">
        <v>66745</v>
      </c>
      <c r="J686" s="77" t="s">
        <v>2224</v>
      </c>
      <c r="K686" s="430" t="s">
        <v>2975</v>
      </c>
      <c r="L686" s="414">
        <v>68831</v>
      </c>
      <c r="M686" s="77" t="s">
        <v>4226</v>
      </c>
      <c r="N686" s="311" t="s">
        <v>2656</v>
      </c>
      <c r="O686" s="414">
        <v>70917</v>
      </c>
      <c r="P686" s="77" t="s">
        <v>802</v>
      </c>
      <c r="Q686" s="430" t="s">
        <v>4010</v>
      </c>
      <c r="R686" s="414">
        <v>73002</v>
      </c>
      <c r="S686" s="77" t="s">
        <v>2183</v>
      </c>
      <c r="T686" s="311" t="s">
        <v>3234</v>
      </c>
      <c r="U686" s="414">
        <v>75088</v>
      </c>
      <c r="V686" s="77" t="s">
        <v>5167</v>
      </c>
      <c r="W686" s="430" t="s">
        <v>3234</v>
      </c>
      <c r="X686" s="414">
        <v>77174</v>
      </c>
      <c r="Y686" s="77" t="s">
        <v>1246</v>
      </c>
      <c r="Z686" s="311" t="s">
        <v>3234</v>
      </c>
      <c r="AA686" s="414">
        <v>79259</v>
      </c>
      <c r="AB686" s="77" t="s">
        <v>465</v>
      </c>
      <c r="AC686" s="430" t="s">
        <v>3234</v>
      </c>
      <c r="AD686" s="414">
        <v>81345</v>
      </c>
      <c r="AE686" s="77" t="s">
        <v>4979</v>
      </c>
      <c r="AF686" s="430" t="s">
        <v>3234</v>
      </c>
      <c r="AG686" s="414">
        <v>83431</v>
      </c>
      <c r="AH686" s="77" t="s">
        <v>871</v>
      </c>
      <c r="AI686" s="430" t="s">
        <v>3234</v>
      </c>
    </row>
    <row r="687" spans="1:35" x14ac:dyDescent="0.25">
      <c r="A687" s="76">
        <f>IF('Basic Calculator'!$AE$17&lt;&gt;"",IF(VLOOKUP('Basic Calculator'!$AE$17,'Basic Calculator'!$AG$18:$AI$75,3,FALSE)=D687,1,0),0)</f>
        <v>0</v>
      </c>
      <c r="B687" s="405">
        <f>IF('Basic Calculator'!$AE$18&lt;&gt;"",IF('Basic Calculator'!$AE$18=E687,1,0),0)</f>
        <v>0</v>
      </c>
      <c r="C687" s="81">
        <f t="shared" si="10"/>
        <v>0</v>
      </c>
      <c r="D687" s="425" t="s">
        <v>1814</v>
      </c>
      <c r="E687" s="425">
        <v>10</v>
      </c>
      <c r="F687" s="309">
        <v>71204</v>
      </c>
      <c r="G687" s="78" t="s">
        <v>2977</v>
      </c>
      <c r="H687" s="307" t="s">
        <v>3234</v>
      </c>
      <c r="I687" s="414">
        <v>73501</v>
      </c>
      <c r="J687" s="77" t="s">
        <v>714</v>
      </c>
      <c r="K687" s="430" t="s">
        <v>3234</v>
      </c>
      <c r="L687" s="414">
        <v>75797</v>
      </c>
      <c r="M687" s="77" t="s">
        <v>2739</v>
      </c>
      <c r="N687" s="311" t="s">
        <v>3234</v>
      </c>
      <c r="O687" s="414">
        <v>78094</v>
      </c>
      <c r="P687" s="77" t="s">
        <v>4423</v>
      </c>
      <c r="Q687" s="430" t="s">
        <v>3234</v>
      </c>
      <c r="R687" s="414">
        <v>80391</v>
      </c>
      <c r="S687" s="77" t="s">
        <v>788</v>
      </c>
      <c r="T687" s="311" t="s">
        <v>3234</v>
      </c>
      <c r="U687" s="414">
        <v>82687</v>
      </c>
      <c r="V687" s="77" t="s">
        <v>879</v>
      </c>
      <c r="W687" s="430" t="s">
        <v>3234</v>
      </c>
      <c r="X687" s="414">
        <v>84984</v>
      </c>
      <c r="Y687" s="77" t="s">
        <v>2399</v>
      </c>
      <c r="Z687" s="311" t="s">
        <v>3234</v>
      </c>
      <c r="AA687" s="414">
        <v>87280</v>
      </c>
      <c r="AB687" s="77" t="s">
        <v>3089</v>
      </c>
      <c r="AC687" s="430" t="s">
        <v>3234</v>
      </c>
      <c r="AD687" s="414">
        <v>89577</v>
      </c>
      <c r="AE687" s="77" t="s">
        <v>1284</v>
      </c>
      <c r="AF687" s="430" t="s">
        <v>3234</v>
      </c>
      <c r="AG687" s="414">
        <v>91874</v>
      </c>
      <c r="AH687" s="77" t="s">
        <v>2784</v>
      </c>
      <c r="AI687" s="430" t="s">
        <v>3234</v>
      </c>
    </row>
    <row r="688" spans="1:35" x14ac:dyDescent="0.25">
      <c r="A688" s="76">
        <f>IF('Basic Calculator'!$AE$17&lt;&gt;"",IF(VLOOKUP('Basic Calculator'!$AE$17,'Basic Calculator'!$AG$18:$AI$75,3,FALSE)=D688,1,0),0)</f>
        <v>0</v>
      </c>
      <c r="B688" s="405">
        <f>IF('Basic Calculator'!$AE$18&lt;&gt;"",IF('Basic Calculator'!$AE$18=E688,1,0),0)</f>
        <v>0</v>
      </c>
      <c r="C688" s="81">
        <f t="shared" si="10"/>
        <v>0</v>
      </c>
      <c r="D688" s="425" t="s">
        <v>1814</v>
      </c>
      <c r="E688" s="425">
        <v>11</v>
      </c>
      <c r="F688" s="309">
        <v>75708</v>
      </c>
      <c r="G688" s="78" t="s">
        <v>5236</v>
      </c>
      <c r="H688" s="307" t="s">
        <v>3234</v>
      </c>
      <c r="I688" s="414">
        <v>78232</v>
      </c>
      <c r="J688" s="77" t="s">
        <v>1663</v>
      </c>
      <c r="K688" s="430" t="s">
        <v>3234</v>
      </c>
      <c r="L688" s="414">
        <v>80755</v>
      </c>
      <c r="M688" s="77" t="s">
        <v>1221</v>
      </c>
      <c r="N688" s="311" t="s">
        <v>3234</v>
      </c>
      <c r="O688" s="414">
        <v>83278</v>
      </c>
      <c r="P688" s="77" t="s">
        <v>491</v>
      </c>
      <c r="Q688" s="430" t="s">
        <v>3234</v>
      </c>
      <c r="R688" s="414">
        <v>85802</v>
      </c>
      <c r="S688" s="77" t="s">
        <v>4082</v>
      </c>
      <c r="T688" s="311" t="s">
        <v>3234</v>
      </c>
      <c r="U688" s="414">
        <v>88325</v>
      </c>
      <c r="V688" s="77" t="s">
        <v>1728</v>
      </c>
      <c r="W688" s="430" t="s">
        <v>3234</v>
      </c>
      <c r="X688" s="414">
        <v>90848</v>
      </c>
      <c r="Y688" s="77" t="s">
        <v>1296</v>
      </c>
      <c r="Z688" s="311" t="s">
        <v>3234</v>
      </c>
      <c r="AA688" s="414">
        <v>93372</v>
      </c>
      <c r="AB688" s="77" t="s">
        <v>2743</v>
      </c>
      <c r="AC688" s="430" t="s">
        <v>3234</v>
      </c>
      <c r="AD688" s="414">
        <v>95895</v>
      </c>
      <c r="AE688" s="77" t="s">
        <v>3048</v>
      </c>
      <c r="AF688" s="430" t="s">
        <v>3234</v>
      </c>
      <c r="AG688" s="414">
        <v>98418</v>
      </c>
      <c r="AH688" s="77" t="s">
        <v>3616</v>
      </c>
      <c r="AI688" s="430" t="s">
        <v>3234</v>
      </c>
    </row>
    <row r="689" spans="1:35" x14ac:dyDescent="0.25">
      <c r="A689" s="76">
        <f>IF('Basic Calculator'!$AE$17&lt;&gt;"",IF(VLOOKUP('Basic Calculator'!$AE$17,'Basic Calculator'!$AG$18:$AI$75,3,FALSE)=D689,1,0),0)</f>
        <v>0</v>
      </c>
      <c r="B689" s="405">
        <f>IF('Basic Calculator'!$AE$18&lt;&gt;"",IF('Basic Calculator'!$AE$18=E689,1,0),0)</f>
        <v>0</v>
      </c>
      <c r="C689" s="81">
        <f t="shared" si="10"/>
        <v>0</v>
      </c>
      <c r="D689" s="425" t="s">
        <v>1814</v>
      </c>
      <c r="E689" s="425">
        <v>12</v>
      </c>
      <c r="F689" s="309">
        <v>90744</v>
      </c>
      <c r="G689" s="78" t="s">
        <v>5237</v>
      </c>
      <c r="H689" s="307" t="s">
        <v>3234</v>
      </c>
      <c r="I689" s="414">
        <v>93768</v>
      </c>
      <c r="J689" s="77" t="s">
        <v>2076</v>
      </c>
      <c r="K689" s="430" t="s">
        <v>3234</v>
      </c>
      <c r="L689" s="414">
        <v>96792</v>
      </c>
      <c r="M689" s="77" t="s">
        <v>2225</v>
      </c>
      <c r="N689" s="311" t="s">
        <v>3234</v>
      </c>
      <c r="O689" s="414">
        <v>99817</v>
      </c>
      <c r="P689" s="77" t="s">
        <v>4981</v>
      </c>
      <c r="Q689" s="430" t="s">
        <v>3234</v>
      </c>
      <c r="R689" s="414">
        <v>102841</v>
      </c>
      <c r="S689" s="77" t="s">
        <v>2721</v>
      </c>
      <c r="T689" s="311" t="s">
        <v>3234</v>
      </c>
      <c r="U689" s="414">
        <v>105865</v>
      </c>
      <c r="V689" s="77" t="s">
        <v>3163</v>
      </c>
      <c r="W689" s="430" t="s">
        <v>3234</v>
      </c>
      <c r="X689" s="414">
        <v>108890</v>
      </c>
      <c r="Y689" s="77" t="s">
        <v>3601</v>
      </c>
      <c r="Z689" s="311" t="s">
        <v>3601</v>
      </c>
      <c r="AA689" s="414">
        <v>111914</v>
      </c>
      <c r="AB689" s="77" t="s">
        <v>5238</v>
      </c>
      <c r="AC689" s="430" t="s">
        <v>5238</v>
      </c>
      <c r="AD689" s="414">
        <v>114938</v>
      </c>
      <c r="AE689" s="77" t="s">
        <v>5239</v>
      </c>
      <c r="AF689" s="430" t="s">
        <v>5239</v>
      </c>
      <c r="AG689" s="414">
        <v>117963</v>
      </c>
      <c r="AH689" s="77" t="s">
        <v>4603</v>
      </c>
      <c r="AI689" s="430" t="s">
        <v>4603</v>
      </c>
    </row>
    <row r="690" spans="1:35" x14ac:dyDescent="0.25">
      <c r="A690" s="76">
        <f>IF('Basic Calculator'!$AE$17&lt;&gt;"",IF(VLOOKUP('Basic Calculator'!$AE$17,'Basic Calculator'!$AG$18:$AI$75,3,FALSE)=D690,1,0),0)</f>
        <v>0</v>
      </c>
      <c r="B690" s="405">
        <f>IF('Basic Calculator'!$AE$18&lt;&gt;"",IF('Basic Calculator'!$AE$18=E690,1,0),0)</f>
        <v>0</v>
      </c>
      <c r="C690" s="81">
        <f t="shared" si="10"/>
        <v>0</v>
      </c>
      <c r="D690" s="425" t="s">
        <v>1814</v>
      </c>
      <c r="E690" s="425">
        <v>13</v>
      </c>
      <c r="F690" s="309">
        <v>107906</v>
      </c>
      <c r="G690" s="78" t="s">
        <v>5191</v>
      </c>
      <c r="H690" s="307" t="s">
        <v>5191</v>
      </c>
      <c r="I690" s="414">
        <v>111503</v>
      </c>
      <c r="J690" s="77" t="s">
        <v>3882</v>
      </c>
      <c r="K690" s="430" t="s">
        <v>3882</v>
      </c>
      <c r="L690" s="414">
        <v>115100</v>
      </c>
      <c r="M690" s="77" t="s">
        <v>5240</v>
      </c>
      <c r="N690" s="311" t="s">
        <v>5240</v>
      </c>
      <c r="O690" s="414">
        <v>118698</v>
      </c>
      <c r="P690" s="77" t="s">
        <v>5241</v>
      </c>
      <c r="Q690" s="430" t="s">
        <v>5241</v>
      </c>
      <c r="R690" s="414">
        <v>122295</v>
      </c>
      <c r="S690" s="77" t="s">
        <v>5242</v>
      </c>
      <c r="T690" s="311" t="s">
        <v>5242</v>
      </c>
      <c r="U690" s="414">
        <v>125892</v>
      </c>
      <c r="V690" s="77" t="s">
        <v>5243</v>
      </c>
      <c r="W690" s="430" t="s">
        <v>5243</v>
      </c>
      <c r="X690" s="414">
        <v>129489</v>
      </c>
      <c r="Y690" s="77" t="s">
        <v>5244</v>
      </c>
      <c r="Z690" s="311" t="s">
        <v>5244</v>
      </c>
      <c r="AA690" s="414">
        <v>133087</v>
      </c>
      <c r="AB690" s="77" t="s">
        <v>5245</v>
      </c>
      <c r="AC690" s="430" t="s">
        <v>5245</v>
      </c>
      <c r="AD690" s="414">
        <v>136684</v>
      </c>
      <c r="AE690" s="77" t="s">
        <v>5246</v>
      </c>
      <c r="AF690" s="430" t="s">
        <v>5246</v>
      </c>
      <c r="AG690" s="414">
        <v>140281</v>
      </c>
      <c r="AH690" s="77" t="s">
        <v>4986</v>
      </c>
      <c r="AI690" s="430" t="s">
        <v>4986</v>
      </c>
    </row>
    <row r="691" spans="1:35" x14ac:dyDescent="0.25">
      <c r="A691" s="76">
        <f>IF('Basic Calculator'!$AE$17&lt;&gt;"",IF(VLOOKUP('Basic Calculator'!$AE$17,'Basic Calculator'!$AG$18:$AI$75,3,FALSE)=D691,1,0),0)</f>
        <v>0</v>
      </c>
      <c r="B691" s="405">
        <f>IF('Basic Calculator'!$AE$18&lt;&gt;"",IF('Basic Calculator'!$AE$18=E691,1,0),0)</f>
        <v>0</v>
      </c>
      <c r="C691" s="81">
        <f t="shared" si="10"/>
        <v>0</v>
      </c>
      <c r="D691" s="425" t="s">
        <v>1814</v>
      </c>
      <c r="E691" s="425">
        <v>14</v>
      </c>
      <c r="F691" s="309">
        <v>127512</v>
      </c>
      <c r="G691" s="78" t="s">
        <v>5247</v>
      </c>
      <c r="H691" s="307" t="s">
        <v>5247</v>
      </c>
      <c r="I691" s="414">
        <v>131763</v>
      </c>
      <c r="J691" s="77" t="s">
        <v>3244</v>
      </c>
      <c r="K691" s="430" t="s">
        <v>3244</v>
      </c>
      <c r="L691" s="414">
        <v>136014</v>
      </c>
      <c r="M691" s="77" t="s">
        <v>5248</v>
      </c>
      <c r="N691" s="311" t="s">
        <v>5248</v>
      </c>
      <c r="O691" s="414">
        <v>140264</v>
      </c>
      <c r="P691" s="77" t="s">
        <v>5249</v>
      </c>
      <c r="Q691" s="430" t="s">
        <v>5249</v>
      </c>
      <c r="R691" s="414">
        <v>144515</v>
      </c>
      <c r="S691" s="77" t="s">
        <v>3350</v>
      </c>
      <c r="T691" s="311" t="s">
        <v>3350</v>
      </c>
      <c r="U691" s="414">
        <v>148766</v>
      </c>
      <c r="V691" s="77" t="s">
        <v>5250</v>
      </c>
      <c r="W691" s="430" t="s">
        <v>5250</v>
      </c>
      <c r="X691" s="414">
        <v>153016</v>
      </c>
      <c r="Y691" s="77" t="s">
        <v>5251</v>
      </c>
      <c r="Z691" s="311" t="s">
        <v>5251</v>
      </c>
      <c r="AA691" s="414">
        <v>157267</v>
      </c>
      <c r="AB691" s="77" t="s">
        <v>5252</v>
      </c>
      <c r="AC691" s="430" t="s">
        <v>5252</v>
      </c>
      <c r="AD691" s="414">
        <v>161518</v>
      </c>
      <c r="AE691" s="77" t="s">
        <v>3103</v>
      </c>
      <c r="AF691" s="430" t="s">
        <v>3103</v>
      </c>
      <c r="AG691" s="414">
        <v>165768</v>
      </c>
      <c r="AH691" s="77" t="s">
        <v>4942</v>
      </c>
      <c r="AI691" s="430" t="s">
        <v>4942</v>
      </c>
    </row>
    <row r="692" spans="1:35" ht="15.75" thickBot="1" x14ac:dyDescent="0.3">
      <c r="A692" s="419">
        <f>IF('Basic Calculator'!$AE$17&lt;&gt;"",IF(VLOOKUP('Basic Calculator'!$AE$17,'Basic Calculator'!$AG$18:$AI$75,3,FALSE)=D692,1,0),0)</f>
        <v>0</v>
      </c>
      <c r="B692" s="420">
        <f>IF('Basic Calculator'!$AE$18&lt;&gt;"",IF('Basic Calculator'!$AE$18=E692,1,0),0)</f>
        <v>0</v>
      </c>
      <c r="C692" s="422">
        <f t="shared" si="10"/>
        <v>0</v>
      </c>
      <c r="D692" s="426" t="s">
        <v>1814</v>
      </c>
      <c r="E692" s="426">
        <v>15</v>
      </c>
      <c r="F692" s="423">
        <v>149987</v>
      </c>
      <c r="G692" s="416" t="s">
        <v>5253</v>
      </c>
      <c r="H692" s="428" t="s">
        <v>5253</v>
      </c>
      <c r="I692" s="415">
        <v>154986</v>
      </c>
      <c r="J692" s="431" t="s">
        <v>5254</v>
      </c>
      <c r="K692" s="432" t="s">
        <v>5254</v>
      </c>
      <c r="L692" s="415">
        <v>159985</v>
      </c>
      <c r="M692" s="431" t="s">
        <v>5255</v>
      </c>
      <c r="N692" s="433" t="s">
        <v>5255</v>
      </c>
      <c r="O692" s="415">
        <v>164984</v>
      </c>
      <c r="P692" s="431" t="s">
        <v>5256</v>
      </c>
      <c r="Q692" s="432" t="s">
        <v>5256</v>
      </c>
      <c r="R692" s="415">
        <v>169983</v>
      </c>
      <c r="S692" s="431" t="s">
        <v>5257</v>
      </c>
      <c r="T692" s="433" t="s">
        <v>5257</v>
      </c>
      <c r="U692" s="415">
        <v>174983</v>
      </c>
      <c r="V692" s="431" t="s">
        <v>5258</v>
      </c>
      <c r="W692" s="432" t="s">
        <v>5258</v>
      </c>
      <c r="X692" s="415">
        <v>179982</v>
      </c>
      <c r="Y692" s="431" t="s">
        <v>4992</v>
      </c>
      <c r="Z692" s="433" t="s">
        <v>4992</v>
      </c>
      <c r="AA692" s="415">
        <v>184981</v>
      </c>
      <c r="AB692" s="431" t="s">
        <v>5259</v>
      </c>
      <c r="AC692" s="432" t="s">
        <v>5259</v>
      </c>
      <c r="AD692" s="415">
        <v>189980</v>
      </c>
      <c r="AE692" s="431" t="s">
        <v>5260</v>
      </c>
      <c r="AF692" s="432" t="s">
        <v>5260</v>
      </c>
      <c r="AG692" s="415">
        <v>191900</v>
      </c>
      <c r="AH692" s="431" t="s">
        <v>4104</v>
      </c>
      <c r="AI692" s="432" t="s">
        <v>4104</v>
      </c>
    </row>
    <row r="693" spans="1:35" x14ac:dyDescent="0.25">
      <c r="A693" s="82">
        <f>IF('Basic Calculator'!$AE$17&lt;&gt;"",IF(VLOOKUP('Basic Calculator'!$AE$17,'Basic Calculator'!$AG$18:$AI$75,3,FALSE)=D693,1,0),0)</f>
        <v>0</v>
      </c>
      <c r="B693" s="407">
        <f>IF('Basic Calculator'!$AE$18&lt;&gt;"",IF('Basic Calculator'!$AE$18=E693,1,0),0)</f>
        <v>0</v>
      </c>
      <c r="C693" s="83">
        <f t="shared" si="10"/>
        <v>0</v>
      </c>
      <c r="D693" s="434" t="s">
        <v>1827</v>
      </c>
      <c r="E693" s="434">
        <v>1</v>
      </c>
      <c r="F693" s="308">
        <v>26803</v>
      </c>
      <c r="G693" s="84" t="s">
        <v>4261</v>
      </c>
      <c r="H693" s="400" t="s">
        <v>4262</v>
      </c>
      <c r="I693" s="413">
        <v>27703</v>
      </c>
      <c r="J693" s="85" t="s">
        <v>3949</v>
      </c>
      <c r="K693" s="429" t="s">
        <v>3087</v>
      </c>
      <c r="L693" s="413">
        <v>28593</v>
      </c>
      <c r="M693" s="85" t="s">
        <v>2084</v>
      </c>
      <c r="N693" s="310" t="s">
        <v>1711</v>
      </c>
      <c r="O693" s="413">
        <v>29481</v>
      </c>
      <c r="P693" s="85" t="s">
        <v>2688</v>
      </c>
      <c r="Q693" s="429" t="s">
        <v>1074</v>
      </c>
      <c r="R693" s="413">
        <v>30370</v>
      </c>
      <c r="S693" s="85" t="s">
        <v>2487</v>
      </c>
      <c r="T693" s="310" t="s">
        <v>1820</v>
      </c>
      <c r="U693" s="413">
        <v>30891</v>
      </c>
      <c r="V693" s="85" t="s">
        <v>414</v>
      </c>
      <c r="W693" s="429" t="s">
        <v>415</v>
      </c>
      <c r="X693" s="413">
        <v>31773</v>
      </c>
      <c r="Y693" s="85" t="s">
        <v>2252</v>
      </c>
      <c r="Z693" s="310" t="s">
        <v>308</v>
      </c>
      <c r="AA693" s="413">
        <v>32662</v>
      </c>
      <c r="AB693" s="85" t="s">
        <v>3774</v>
      </c>
      <c r="AC693" s="429" t="s">
        <v>1472</v>
      </c>
      <c r="AD693" s="413">
        <v>32697</v>
      </c>
      <c r="AE693" s="85" t="s">
        <v>2060</v>
      </c>
      <c r="AF693" s="429" t="s">
        <v>1531</v>
      </c>
      <c r="AG693" s="413">
        <v>33528</v>
      </c>
      <c r="AH693" s="85" t="s">
        <v>1449</v>
      </c>
      <c r="AI693" s="429" t="s">
        <v>626</v>
      </c>
    </row>
    <row r="694" spans="1:35" x14ac:dyDescent="0.25">
      <c r="A694" s="76">
        <f>IF('Basic Calculator'!$AE$17&lt;&gt;"",IF(VLOOKUP('Basic Calculator'!$AE$17,'Basic Calculator'!$AG$18:$AI$75,3,FALSE)=D694,1,0),0)</f>
        <v>0</v>
      </c>
      <c r="B694" s="405">
        <f>IF('Basic Calculator'!$AE$18&lt;&gt;"",IF('Basic Calculator'!$AE$18=E694,1,0),0)</f>
        <v>0</v>
      </c>
      <c r="C694" s="81">
        <f t="shared" si="10"/>
        <v>0</v>
      </c>
      <c r="D694" s="425" t="s">
        <v>1827</v>
      </c>
      <c r="E694" s="425">
        <v>2</v>
      </c>
      <c r="F694" s="309">
        <v>30139</v>
      </c>
      <c r="G694" s="78" t="s">
        <v>2211</v>
      </c>
      <c r="H694" s="307" t="s">
        <v>553</v>
      </c>
      <c r="I694" s="414">
        <v>30855</v>
      </c>
      <c r="J694" s="77" t="s">
        <v>3293</v>
      </c>
      <c r="K694" s="430" t="s">
        <v>2021</v>
      </c>
      <c r="L694" s="414">
        <v>31854</v>
      </c>
      <c r="M694" s="77" t="s">
        <v>2221</v>
      </c>
      <c r="N694" s="311" t="s">
        <v>1330</v>
      </c>
      <c r="O694" s="414">
        <v>32697</v>
      </c>
      <c r="P694" s="77" t="s">
        <v>2060</v>
      </c>
      <c r="Q694" s="430" t="s">
        <v>1531</v>
      </c>
      <c r="R694" s="414">
        <v>33067</v>
      </c>
      <c r="S694" s="77" t="s">
        <v>3342</v>
      </c>
      <c r="T694" s="311" t="s">
        <v>3343</v>
      </c>
      <c r="U694" s="414">
        <v>34040</v>
      </c>
      <c r="V694" s="77" t="s">
        <v>1560</v>
      </c>
      <c r="W694" s="430" t="s">
        <v>1561</v>
      </c>
      <c r="X694" s="414">
        <v>35013</v>
      </c>
      <c r="Y694" s="77" t="s">
        <v>2756</v>
      </c>
      <c r="Z694" s="311" t="s">
        <v>1492</v>
      </c>
      <c r="AA694" s="414">
        <v>35985</v>
      </c>
      <c r="AB694" s="77" t="s">
        <v>2707</v>
      </c>
      <c r="AC694" s="430" t="s">
        <v>1493</v>
      </c>
      <c r="AD694" s="414">
        <v>36958</v>
      </c>
      <c r="AE694" s="77" t="s">
        <v>5235</v>
      </c>
      <c r="AF694" s="430" t="s">
        <v>736</v>
      </c>
      <c r="AG694" s="414">
        <v>37931</v>
      </c>
      <c r="AH694" s="77" t="s">
        <v>514</v>
      </c>
      <c r="AI694" s="430" t="s">
        <v>1609</v>
      </c>
    </row>
    <row r="695" spans="1:35" x14ac:dyDescent="0.25">
      <c r="A695" s="76">
        <f>IF('Basic Calculator'!$AE$17&lt;&gt;"",IF(VLOOKUP('Basic Calculator'!$AE$17,'Basic Calculator'!$AG$18:$AI$75,3,FALSE)=D695,1,0),0)</f>
        <v>0</v>
      </c>
      <c r="B695" s="405">
        <f>IF('Basic Calculator'!$AE$18&lt;&gt;"",IF('Basic Calculator'!$AE$18=E695,1,0),0)</f>
        <v>0</v>
      </c>
      <c r="C695" s="81">
        <f t="shared" si="10"/>
        <v>0</v>
      </c>
      <c r="D695" s="425" t="s">
        <v>1827</v>
      </c>
      <c r="E695" s="425">
        <v>3</v>
      </c>
      <c r="F695" s="309">
        <v>39461</v>
      </c>
      <c r="G695" s="78" t="s">
        <v>4963</v>
      </c>
      <c r="H695" s="307" t="s">
        <v>530</v>
      </c>
      <c r="I695" s="414">
        <v>40557</v>
      </c>
      <c r="J695" s="77" t="s">
        <v>1971</v>
      </c>
      <c r="K695" s="430" t="s">
        <v>4534</v>
      </c>
      <c r="L695" s="414">
        <v>41653</v>
      </c>
      <c r="M695" s="77" t="s">
        <v>2158</v>
      </c>
      <c r="N695" s="311" t="s">
        <v>1495</v>
      </c>
      <c r="O695" s="414">
        <v>42749</v>
      </c>
      <c r="P695" s="77" t="s">
        <v>983</v>
      </c>
      <c r="Q695" s="430" t="s">
        <v>2597</v>
      </c>
      <c r="R695" s="414">
        <v>43845</v>
      </c>
      <c r="S695" s="77" t="s">
        <v>2138</v>
      </c>
      <c r="T695" s="311" t="s">
        <v>595</v>
      </c>
      <c r="U695" s="414">
        <v>44941</v>
      </c>
      <c r="V695" s="77" t="s">
        <v>1012</v>
      </c>
      <c r="W695" s="430" t="s">
        <v>1013</v>
      </c>
      <c r="X695" s="414">
        <v>46037</v>
      </c>
      <c r="Y695" s="77" t="s">
        <v>2379</v>
      </c>
      <c r="Z695" s="311" t="s">
        <v>2207</v>
      </c>
      <c r="AA695" s="414">
        <v>47133</v>
      </c>
      <c r="AB695" s="77" t="s">
        <v>945</v>
      </c>
      <c r="AC695" s="430" t="s">
        <v>946</v>
      </c>
      <c r="AD695" s="414">
        <v>48229</v>
      </c>
      <c r="AE695" s="77" t="s">
        <v>1566</v>
      </c>
      <c r="AF695" s="430" t="s">
        <v>1245</v>
      </c>
      <c r="AG695" s="414">
        <v>49325</v>
      </c>
      <c r="AH695" s="77" t="s">
        <v>1081</v>
      </c>
      <c r="AI695" s="430" t="s">
        <v>1082</v>
      </c>
    </row>
    <row r="696" spans="1:35" x14ac:dyDescent="0.25">
      <c r="A696" s="76">
        <f>IF('Basic Calculator'!$AE$17&lt;&gt;"",IF(VLOOKUP('Basic Calculator'!$AE$17,'Basic Calculator'!$AG$18:$AI$75,3,FALSE)=D696,1,0),0)</f>
        <v>0</v>
      </c>
      <c r="B696" s="405">
        <f>IF('Basic Calculator'!$AE$18&lt;&gt;"",IF('Basic Calculator'!$AE$18=E696,1,0),0)</f>
        <v>0</v>
      </c>
      <c r="C696" s="81">
        <f t="shared" si="10"/>
        <v>0</v>
      </c>
      <c r="D696" s="425" t="s">
        <v>1827</v>
      </c>
      <c r="E696" s="425">
        <v>4</v>
      </c>
      <c r="F696" s="309">
        <v>44295</v>
      </c>
      <c r="G696" s="78" t="s">
        <v>1806</v>
      </c>
      <c r="H696" s="307" t="s">
        <v>1577</v>
      </c>
      <c r="I696" s="414">
        <v>45525</v>
      </c>
      <c r="J696" s="77" t="s">
        <v>1469</v>
      </c>
      <c r="K696" s="430" t="s">
        <v>1110</v>
      </c>
      <c r="L696" s="414">
        <v>46755</v>
      </c>
      <c r="M696" s="77" t="s">
        <v>1154</v>
      </c>
      <c r="N696" s="311" t="s">
        <v>501</v>
      </c>
      <c r="O696" s="414">
        <v>47985</v>
      </c>
      <c r="P696" s="77" t="s">
        <v>1965</v>
      </c>
      <c r="Q696" s="430" t="s">
        <v>390</v>
      </c>
      <c r="R696" s="414">
        <v>49215</v>
      </c>
      <c r="S696" s="77" t="s">
        <v>1367</v>
      </c>
      <c r="T696" s="311" t="s">
        <v>1050</v>
      </c>
      <c r="U696" s="414">
        <v>50445</v>
      </c>
      <c r="V696" s="77" t="s">
        <v>460</v>
      </c>
      <c r="W696" s="430" t="s">
        <v>461</v>
      </c>
      <c r="X696" s="414">
        <v>51675</v>
      </c>
      <c r="Y696" s="77" t="s">
        <v>3044</v>
      </c>
      <c r="Z696" s="311" t="s">
        <v>1152</v>
      </c>
      <c r="AA696" s="414">
        <v>52905</v>
      </c>
      <c r="AB696" s="77" t="s">
        <v>347</v>
      </c>
      <c r="AC696" s="430" t="s">
        <v>348</v>
      </c>
      <c r="AD696" s="414">
        <v>54135</v>
      </c>
      <c r="AE696" s="77" t="s">
        <v>735</v>
      </c>
      <c r="AF696" s="430" t="s">
        <v>1051</v>
      </c>
      <c r="AG696" s="414">
        <v>55365</v>
      </c>
      <c r="AH696" s="77" t="s">
        <v>1844</v>
      </c>
      <c r="AI696" s="430" t="s">
        <v>1845</v>
      </c>
    </row>
    <row r="697" spans="1:35" x14ac:dyDescent="0.25">
      <c r="A697" s="76">
        <f>IF('Basic Calculator'!$AE$17&lt;&gt;"",IF(VLOOKUP('Basic Calculator'!$AE$17,'Basic Calculator'!$AG$18:$AI$75,3,FALSE)=D697,1,0),0)</f>
        <v>0</v>
      </c>
      <c r="B697" s="405">
        <f>IF('Basic Calculator'!$AE$18&lt;&gt;"",IF('Basic Calculator'!$AE$18=E697,1,0),0)</f>
        <v>0</v>
      </c>
      <c r="C697" s="81">
        <f t="shared" si="10"/>
        <v>0</v>
      </c>
      <c r="D697" s="425" t="s">
        <v>1827</v>
      </c>
      <c r="E697" s="425">
        <v>5</v>
      </c>
      <c r="F697" s="309">
        <v>50935</v>
      </c>
      <c r="G697" s="78" t="s">
        <v>3217</v>
      </c>
      <c r="H697" s="307" t="s">
        <v>1329</v>
      </c>
      <c r="I697" s="414">
        <v>52312</v>
      </c>
      <c r="J697" s="77" t="s">
        <v>1673</v>
      </c>
      <c r="K697" s="430" t="s">
        <v>1674</v>
      </c>
      <c r="L697" s="414">
        <v>53688</v>
      </c>
      <c r="M697" s="77" t="s">
        <v>1020</v>
      </c>
      <c r="N697" s="311" t="s">
        <v>1021</v>
      </c>
      <c r="O697" s="414">
        <v>55064</v>
      </c>
      <c r="P697" s="77" t="s">
        <v>1381</v>
      </c>
      <c r="Q697" s="430" t="s">
        <v>1382</v>
      </c>
      <c r="R697" s="414">
        <v>56441</v>
      </c>
      <c r="S697" s="77" t="s">
        <v>1290</v>
      </c>
      <c r="T697" s="311" t="s">
        <v>1291</v>
      </c>
      <c r="U697" s="414">
        <v>57817</v>
      </c>
      <c r="V697" s="77" t="s">
        <v>1624</v>
      </c>
      <c r="W697" s="430" t="s">
        <v>1579</v>
      </c>
      <c r="X697" s="414">
        <v>59193</v>
      </c>
      <c r="Y697" s="77" t="s">
        <v>2130</v>
      </c>
      <c r="Z697" s="311" t="s">
        <v>2131</v>
      </c>
      <c r="AA697" s="414">
        <v>60570</v>
      </c>
      <c r="AB697" s="77" t="s">
        <v>1295</v>
      </c>
      <c r="AC697" s="430" t="s">
        <v>1296</v>
      </c>
      <c r="AD697" s="414">
        <v>61946</v>
      </c>
      <c r="AE697" s="77" t="s">
        <v>2925</v>
      </c>
      <c r="AF697" s="430" t="s">
        <v>2929</v>
      </c>
      <c r="AG697" s="414">
        <v>63322</v>
      </c>
      <c r="AH697" s="77" t="s">
        <v>2758</v>
      </c>
      <c r="AI697" s="430" t="s">
        <v>2678</v>
      </c>
    </row>
    <row r="698" spans="1:35" x14ac:dyDescent="0.25">
      <c r="A698" s="76">
        <f>IF('Basic Calculator'!$AE$17&lt;&gt;"",IF(VLOOKUP('Basic Calculator'!$AE$17,'Basic Calculator'!$AG$18:$AI$75,3,FALSE)=D698,1,0),0)</f>
        <v>0</v>
      </c>
      <c r="B698" s="405">
        <f>IF('Basic Calculator'!$AE$18&lt;&gt;"",IF('Basic Calculator'!$AE$18=E698,1,0),0)</f>
        <v>0</v>
      </c>
      <c r="C698" s="81">
        <f t="shared" si="10"/>
        <v>0</v>
      </c>
      <c r="D698" s="425" t="s">
        <v>1827</v>
      </c>
      <c r="E698" s="425">
        <v>6</v>
      </c>
      <c r="F698" s="309">
        <v>53714</v>
      </c>
      <c r="G698" s="78" t="s">
        <v>960</v>
      </c>
      <c r="H698" s="307" t="s">
        <v>400</v>
      </c>
      <c r="I698" s="414">
        <v>55248</v>
      </c>
      <c r="J698" s="77" t="s">
        <v>2206</v>
      </c>
      <c r="K698" s="430" t="s">
        <v>563</v>
      </c>
      <c r="L698" s="414">
        <v>56783</v>
      </c>
      <c r="M698" s="77" t="s">
        <v>961</v>
      </c>
      <c r="N698" s="311" t="s">
        <v>962</v>
      </c>
      <c r="O698" s="414">
        <v>58318</v>
      </c>
      <c r="P698" s="77" t="s">
        <v>2752</v>
      </c>
      <c r="Q698" s="430" t="s">
        <v>1502</v>
      </c>
      <c r="R698" s="414">
        <v>59853</v>
      </c>
      <c r="S698" s="77" t="s">
        <v>271</v>
      </c>
      <c r="T698" s="311" t="s">
        <v>2846</v>
      </c>
      <c r="U698" s="414">
        <v>61388</v>
      </c>
      <c r="V698" s="77" t="s">
        <v>963</v>
      </c>
      <c r="W698" s="430" t="s">
        <v>2341</v>
      </c>
      <c r="X698" s="414">
        <v>62923</v>
      </c>
      <c r="Y698" s="77" t="s">
        <v>500</v>
      </c>
      <c r="Z698" s="311" t="s">
        <v>4232</v>
      </c>
      <c r="AA698" s="414">
        <v>64457</v>
      </c>
      <c r="AB698" s="77" t="s">
        <v>891</v>
      </c>
      <c r="AC698" s="430" t="s">
        <v>2047</v>
      </c>
      <c r="AD698" s="414">
        <v>65992</v>
      </c>
      <c r="AE698" s="77" t="s">
        <v>921</v>
      </c>
      <c r="AF698" s="430" t="s">
        <v>2750</v>
      </c>
      <c r="AG698" s="414">
        <v>67527</v>
      </c>
      <c r="AH698" s="77" t="s">
        <v>1769</v>
      </c>
      <c r="AI698" s="430" t="s">
        <v>3364</v>
      </c>
    </row>
    <row r="699" spans="1:35" x14ac:dyDescent="0.25">
      <c r="A699" s="76">
        <f>IF('Basic Calculator'!$AE$17&lt;&gt;"",IF(VLOOKUP('Basic Calculator'!$AE$17,'Basic Calculator'!$AG$18:$AI$75,3,FALSE)=D699,1,0),0)</f>
        <v>0</v>
      </c>
      <c r="B699" s="405">
        <f>IF('Basic Calculator'!$AE$18&lt;&gt;"",IF('Basic Calculator'!$AE$18=E699,1,0),0)</f>
        <v>0</v>
      </c>
      <c r="C699" s="81">
        <f t="shared" si="10"/>
        <v>0</v>
      </c>
      <c r="D699" s="425" t="s">
        <v>1827</v>
      </c>
      <c r="E699" s="425">
        <v>7</v>
      </c>
      <c r="F699" s="309">
        <v>57983</v>
      </c>
      <c r="G699" s="78" t="s">
        <v>315</v>
      </c>
      <c r="H699" s="307" t="s">
        <v>1603</v>
      </c>
      <c r="I699" s="414">
        <v>59688</v>
      </c>
      <c r="J699" s="77" t="s">
        <v>2188</v>
      </c>
      <c r="K699" s="430" t="s">
        <v>2189</v>
      </c>
      <c r="L699" s="414">
        <v>61394</v>
      </c>
      <c r="M699" s="77" t="s">
        <v>3437</v>
      </c>
      <c r="N699" s="311" t="s">
        <v>2677</v>
      </c>
      <c r="O699" s="414">
        <v>63099</v>
      </c>
      <c r="P699" s="77" t="s">
        <v>700</v>
      </c>
      <c r="Q699" s="430" t="s">
        <v>3047</v>
      </c>
      <c r="R699" s="414">
        <v>64805</v>
      </c>
      <c r="S699" s="77" t="s">
        <v>211</v>
      </c>
      <c r="T699" s="311" t="s">
        <v>3530</v>
      </c>
      <c r="U699" s="414">
        <v>66510</v>
      </c>
      <c r="V699" s="77" t="s">
        <v>2682</v>
      </c>
      <c r="W699" s="430" t="s">
        <v>2736</v>
      </c>
      <c r="X699" s="414">
        <v>68216</v>
      </c>
      <c r="Y699" s="77" t="s">
        <v>797</v>
      </c>
      <c r="Z699" s="311" t="s">
        <v>5261</v>
      </c>
      <c r="AA699" s="414">
        <v>69921</v>
      </c>
      <c r="AB699" s="77" t="s">
        <v>1528</v>
      </c>
      <c r="AC699" s="430" t="s">
        <v>4350</v>
      </c>
      <c r="AD699" s="414">
        <v>71627</v>
      </c>
      <c r="AE699" s="77" t="s">
        <v>893</v>
      </c>
      <c r="AF699" s="430" t="s">
        <v>3234</v>
      </c>
      <c r="AG699" s="414">
        <v>73333</v>
      </c>
      <c r="AH699" s="77" t="s">
        <v>2897</v>
      </c>
      <c r="AI699" s="430" t="s">
        <v>3234</v>
      </c>
    </row>
    <row r="700" spans="1:35" x14ac:dyDescent="0.25">
      <c r="A700" s="76">
        <f>IF('Basic Calculator'!$AE$17&lt;&gt;"",IF(VLOOKUP('Basic Calculator'!$AE$17,'Basic Calculator'!$AG$18:$AI$75,3,FALSE)=D700,1,0),0)</f>
        <v>0</v>
      </c>
      <c r="B700" s="405">
        <f>IF('Basic Calculator'!$AE$18&lt;&gt;"",IF('Basic Calculator'!$AE$18=E700,1,0),0)</f>
        <v>0</v>
      </c>
      <c r="C700" s="81">
        <f t="shared" si="10"/>
        <v>0</v>
      </c>
      <c r="D700" s="425" t="s">
        <v>1827</v>
      </c>
      <c r="E700" s="425">
        <v>8</v>
      </c>
      <c r="F700" s="309">
        <v>60434</v>
      </c>
      <c r="G700" s="78" t="s">
        <v>4188</v>
      </c>
      <c r="H700" s="307" t="s">
        <v>2178</v>
      </c>
      <c r="I700" s="414">
        <v>62323</v>
      </c>
      <c r="J700" s="77" t="s">
        <v>3098</v>
      </c>
      <c r="K700" s="430" t="s">
        <v>903</v>
      </c>
      <c r="L700" s="414">
        <v>64211</v>
      </c>
      <c r="M700" s="77" t="s">
        <v>541</v>
      </c>
      <c r="N700" s="311" t="s">
        <v>3024</v>
      </c>
      <c r="O700" s="414">
        <v>66100</v>
      </c>
      <c r="P700" s="77" t="s">
        <v>281</v>
      </c>
      <c r="Q700" s="430" t="s">
        <v>2723</v>
      </c>
      <c r="R700" s="414">
        <v>67988</v>
      </c>
      <c r="S700" s="77" t="s">
        <v>666</v>
      </c>
      <c r="T700" s="311" t="s">
        <v>2261</v>
      </c>
      <c r="U700" s="414">
        <v>69876</v>
      </c>
      <c r="V700" s="77" t="s">
        <v>1086</v>
      </c>
      <c r="W700" s="430" t="s">
        <v>3231</v>
      </c>
      <c r="X700" s="414">
        <v>71765</v>
      </c>
      <c r="Y700" s="77" t="s">
        <v>3532</v>
      </c>
      <c r="Z700" s="311" t="s">
        <v>3234</v>
      </c>
      <c r="AA700" s="414">
        <v>73653</v>
      </c>
      <c r="AB700" s="77" t="s">
        <v>898</v>
      </c>
      <c r="AC700" s="430" t="s">
        <v>3234</v>
      </c>
      <c r="AD700" s="414">
        <v>75542</v>
      </c>
      <c r="AE700" s="77" t="s">
        <v>1499</v>
      </c>
      <c r="AF700" s="430" t="s">
        <v>3234</v>
      </c>
      <c r="AG700" s="414">
        <v>77430</v>
      </c>
      <c r="AH700" s="77" t="s">
        <v>1288</v>
      </c>
      <c r="AI700" s="430" t="s">
        <v>3234</v>
      </c>
    </row>
    <row r="701" spans="1:35" x14ac:dyDescent="0.25">
      <c r="A701" s="76">
        <f>IF('Basic Calculator'!$AE$17&lt;&gt;"",IF(VLOOKUP('Basic Calculator'!$AE$17,'Basic Calculator'!$AG$18:$AI$75,3,FALSE)=D701,1,0),0)</f>
        <v>0</v>
      </c>
      <c r="B701" s="405">
        <f>IF('Basic Calculator'!$AE$18&lt;&gt;"",IF('Basic Calculator'!$AE$18=E701,1,0),0)</f>
        <v>0</v>
      </c>
      <c r="C701" s="81">
        <f t="shared" si="10"/>
        <v>0</v>
      </c>
      <c r="D701" s="425" t="s">
        <v>1827</v>
      </c>
      <c r="E701" s="425">
        <v>9</v>
      </c>
      <c r="F701" s="309">
        <v>64665</v>
      </c>
      <c r="G701" s="78" t="s">
        <v>440</v>
      </c>
      <c r="H701" s="307" t="s">
        <v>3051</v>
      </c>
      <c r="I701" s="414">
        <v>66751</v>
      </c>
      <c r="J701" s="77" t="s">
        <v>2224</v>
      </c>
      <c r="K701" s="430" t="s">
        <v>2975</v>
      </c>
      <c r="L701" s="414">
        <v>68836</v>
      </c>
      <c r="M701" s="77" t="s">
        <v>4226</v>
      </c>
      <c r="N701" s="311" t="s">
        <v>2656</v>
      </c>
      <c r="O701" s="414">
        <v>70922</v>
      </c>
      <c r="P701" s="77" t="s">
        <v>802</v>
      </c>
      <c r="Q701" s="430" t="s">
        <v>4010</v>
      </c>
      <c r="R701" s="414">
        <v>73008</v>
      </c>
      <c r="S701" s="77" t="s">
        <v>2183</v>
      </c>
      <c r="T701" s="311" t="s">
        <v>3234</v>
      </c>
      <c r="U701" s="414">
        <v>75094</v>
      </c>
      <c r="V701" s="77" t="s">
        <v>5167</v>
      </c>
      <c r="W701" s="430" t="s">
        <v>3234</v>
      </c>
      <c r="X701" s="414">
        <v>77180</v>
      </c>
      <c r="Y701" s="77" t="s">
        <v>1246</v>
      </c>
      <c r="Z701" s="311" t="s">
        <v>3234</v>
      </c>
      <c r="AA701" s="414">
        <v>79266</v>
      </c>
      <c r="AB701" s="77" t="s">
        <v>465</v>
      </c>
      <c r="AC701" s="430" t="s">
        <v>3234</v>
      </c>
      <c r="AD701" s="414">
        <v>81352</v>
      </c>
      <c r="AE701" s="77" t="s">
        <v>4979</v>
      </c>
      <c r="AF701" s="430" t="s">
        <v>3234</v>
      </c>
      <c r="AG701" s="414">
        <v>83438</v>
      </c>
      <c r="AH701" s="77" t="s">
        <v>871</v>
      </c>
      <c r="AI701" s="430" t="s">
        <v>3234</v>
      </c>
    </row>
    <row r="702" spans="1:35" x14ac:dyDescent="0.25">
      <c r="A702" s="76">
        <f>IF('Basic Calculator'!$AE$17&lt;&gt;"",IF(VLOOKUP('Basic Calculator'!$AE$17,'Basic Calculator'!$AG$18:$AI$75,3,FALSE)=D702,1,0),0)</f>
        <v>0</v>
      </c>
      <c r="B702" s="405">
        <f>IF('Basic Calculator'!$AE$18&lt;&gt;"",IF('Basic Calculator'!$AE$18=E702,1,0),0)</f>
        <v>0</v>
      </c>
      <c r="C702" s="81">
        <f t="shared" si="10"/>
        <v>0</v>
      </c>
      <c r="D702" s="425" t="s">
        <v>1827</v>
      </c>
      <c r="E702" s="425">
        <v>10</v>
      </c>
      <c r="F702" s="309">
        <v>71210</v>
      </c>
      <c r="G702" s="78" t="s">
        <v>2977</v>
      </c>
      <c r="H702" s="307" t="s">
        <v>3234</v>
      </c>
      <c r="I702" s="414">
        <v>73507</v>
      </c>
      <c r="J702" s="77" t="s">
        <v>714</v>
      </c>
      <c r="K702" s="430" t="s">
        <v>3234</v>
      </c>
      <c r="L702" s="414">
        <v>75804</v>
      </c>
      <c r="M702" s="77" t="s">
        <v>2739</v>
      </c>
      <c r="N702" s="311" t="s">
        <v>3234</v>
      </c>
      <c r="O702" s="414">
        <v>78100</v>
      </c>
      <c r="P702" s="77" t="s">
        <v>4423</v>
      </c>
      <c r="Q702" s="430" t="s">
        <v>3234</v>
      </c>
      <c r="R702" s="414">
        <v>80397</v>
      </c>
      <c r="S702" s="77" t="s">
        <v>788</v>
      </c>
      <c r="T702" s="311" t="s">
        <v>3234</v>
      </c>
      <c r="U702" s="414">
        <v>82694</v>
      </c>
      <c r="V702" s="77" t="s">
        <v>879</v>
      </c>
      <c r="W702" s="430" t="s">
        <v>3234</v>
      </c>
      <c r="X702" s="414">
        <v>84991</v>
      </c>
      <c r="Y702" s="77" t="s">
        <v>2399</v>
      </c>
      <c r="Z702" s="311" t="s">
        <v>3234</v>
      </c>
      <c r="AA702" s="414">
        <v>87288</v>
      </c>
      <c r="AB702" s="77" t="s">
        <v>3089</v>
      </c>
      <c r="AC702" s="430" t="s">
        <v>3234</v>
      </c>
      <c r="AD702" s="414">
        <v>89584</v>
      </c>
      <c r="AE702" s="77" t="s">
        <v>1284</v>
      </c>
      <c r="AF702" s="430" t="s">
        <v>3234</v>
      </c>
      <c r="AG702" s="414">
        <v>91881</v>
      </c>
      <c r="AH702" s="77" t="s">
        <v>2574</v>
      </c>
      <c r="AI702" s="430" t="s">
        <v>3234</v>
      </c>
    </row>
    <row r="703" spans="1:35" x14ac:dyDescent="0.25">
      <c r="A703" s="76">
        <f>IF('Basic Calculator'!$AE$17&lt;&gt;"",IF(VLOOKUP('Basic Calculator'!$AE$17,'Basic Calculator'!$AG$18:$AI$75,3,FALSE)=D703,1,0),0)</f>
        <v>0</v>
      </c>
      <c r="B703" s="405">
        <f>IF('Basic Calculator'!$AE$18&lt;&gt;"",IF('Basic Calculator'!$AE$18=E703,1,0),0)</f>
        <v>0</v>
      </c>
      <c r="C703" s="81">
        <f t="shared" si="10"/>
        <v>0</v>
      </c>
      <c r="D703" s="425" t="s">
        <v>1827</v>
      </c>
      <c r="E703" s="425">
        <v>11</v>
      </c>
      <c r="F703" s="309">
        <v>75715</v>
      </c>
      <c r="G703" s="78" t="s">
        <v>5236</v>
      </c>
      <c r="H703" s="307" t="s">
        <v>3234</v>
      </c>
      <c r="I703" s="414">
        <v>78238</v>
      </c>
      <c r="J703" s="77" t="s">
        <v>1663</v>
      </c>
      <c r="K703" s="430" t="s">
        <v>3234</v>
      </c>
      <c r="L703" s="414">
        <v>80762</v>
      </c>
      <c r="M703" s="77" t="s">
        <v>1952</v>
      </c>
      <c r="N703" s="311" t="s">
        <v>3234</v>
      </c>
      <c r="O703" s="414">
        <v>83285</v>
      </c>
      <c r="P703" s="77" t="s">
        <v>3284</v>
      </c>
      <c r="Q703" s="430" t="s">
        <v>3234</v>
      </c>
      <c r="R703" s="414">
        <v>85809</v>
      </c>
      <c r="S703" s="77" t="s">
        <v>572</v>
      </c>
      <c r="T703" s="311" t="s">
        <v>3234</v>
      </c>
      <c r="U703" s="414">
        <v>88332</v>
      </c>
      <c r="V703" s="77" t="s">
        <v>1728</v>
      </c>
      <c r="W703" s="430" t="s">
        <v>3234</v>
      </c>
      <c r="X703" s="414">
        <v>90856</v>
      </c>
      <c r="Y703" s="77" t="s">
        <v>1296</v>
      </c>
      <c r="Z703" s="311" t="s">
        <v>3234</v>
      </c>
      <c r="AA703" s="414">
        <v>93379</v>
      </c>
      <c r="AB703" s="77" t="s">
        <v>2743</v>
      </c>
      <c r="AC703" s="430" t="s">
        <v>3234</v>
      </c>
      <c r="AD703" s="414">
        <v>95903</v>
      </c>
      <c r="AE703" s="77" t="s">
        <v>3048</v>
      </c>
      <c r="AF703" s="430" t="s">
        <v>3234</v>
      </c>
      <c r="AG703" s="414">
        <v>98426</v>
      </c>
      <c r="AH703" s="77" t="s">
        <v>3616</v>
      </c>
      <c r="AI703" s="430" t="s">
        <v>3234</v>
      </c>
    </row>
    <row r="704" spans="1:35" x14ac:dyDescent="0.25">
      <c r="A704" s="76">
        <f>IF('Basic Calculator'!$AE$17&lt;&gt;"",IF(VLOOKUP('Basic Calculator'!$AE$17,'Basic Calculator'!$AG$18:$AI$75,3,FALSE)=D704,1,0),0)</f>
        <v>0</v>
      </c>
      <c r="B704" s="405">
        <f>IF('Basic Calculator'!$AE$18&lt;&gt;"",IF('Basic Calculator'!$AE$18=E704,1,0),0)</f>
        <v>0</v>
      </c>
      <c r="C704" s="81">
        <f t="shared" si="10"/>
        <v>0</v>
      </c>
      <c r="D704" s="425" t="s">
        <v>1827</v>
      </c>
      <c r="E704" s="425">
        <v>12</v>
      </c>
      <c r="F704" s="309">
        <v>90751</v>
      </c>
      <c r="G704" s="78" t="s">
        <v>5237</v>
      </c>
      <c r="H704" s="307" t="s">
        <v>3234</v>
      </c>
      <c r="I704" s="414">
        <v>93776</v>
      </c>
      <c r="J704" s="77" t="s">
        <v>2076</v>
      </c>
      <c r="K704" s="430" t="s">
        <v>3234</v>
      </c>
      <c r="L704" s="414">
        <v>96800</v>
      </c>
      <c r="M704" s="77" t="s">
        <v>2225</v>
      </c>
      <c r="N704" s="311" t="s">
        <v>3234</v>
      </c>
      <c r="O704" s="414">
        <v>99825</v>
      </c>
      <c r="P704" s="77" t="s">
        <v>4981</v>
      </c>
      <c r="Q704" s="430" t="s">
        <v>3234</v>
      </c>
      <c r="R704" s="414">
        <v>102849</v>
      </c>
      <c r="S704" s="77" t="s">
        <v>2721</v>
      </c>
      <c r="T704" s="311" t="s">
        <v>3234</v>
      </c>
      <c r="U704" s="414">
        <v>105874</v>
      </c>
      <c r="V704" s="77" t="s">
        <v>3163</v>
      </c>
      <c r="W704" s="430" t="s">
        <v>3234</v>
      </c>
      <c r="X704" s="414">
        <v>108899</v>
      </c>
      <c r="Y704" s="77" t="s">
        <v>3601</v>
      </c>
      <c r="Z704" s="311" t="s">
        <v>3601</v>
      </c>
      <c r="AA704" s="414">
        <v>111923</v>
      </c>
      <c r="AB704" s="77" t="s">
        <v>5262</v>
      </c>
      <c r="AC704" s="430" t="s">
        <v>5262</v>
      </c>
      <c r="AD704" s="414">
        <v>114948</v>
      </c>
      <c r="AE704" s="77" t="s">
        <v>4161</v>
      </c>
      <c r="AF704" s="430" t="s">
        <v>4161</v>
      </c>
      <c r="AG704" s="414">
        <v>117972</v>
      </c>
      <c r="AH704" s="77" t="s">
        <v>4984</v>
      </c>
      <c r="AI704" s="430" t="s">
        <v>4984</v>
      </c>
    </row>
    <row r="705" spans="1:35" x14ac:dyDescent="0.25">
      <c r="A705" s="76">
        <f>IF('Basic Calculator'!$AE$17&lt;&gt;"",IF(VLOOKUP('Basic Calculator'!$AE$17,'Basic Calculator'!$AG$18:$AI$75,3,FALSE)=D705,1,0),0)</f>
        <v>0</v>
      </c>
      <c r="B705" s="405">
        <f>IF('Basic Calculator'!$AE$18&lt;&gt;"",IF('Basic Calculator'!$AE$18=E705,1,0),0)</f>
        <v>0</v>
      </c>
      <c r="C705" s="81">
        <f t="shared" si="10"/>
        <v>0</v>
      </c>
      <c r="D705" s="425" t="s">
        <v>1827</v>
      </c>
      <c r="E705" s="425">
        <v>13</v>
      </c>
      <c r="F705" s="309">
        <v>107915</v>
      </c>
      <c r="G705" s="78" t="s">
        <v>2639</v>
      </c>
      <c r="H705" s="307" t="s">
        <v>2639</v>
      </c>
      <c r="I705" s="414">
        <v>111512</v>
      </c>
      <c r="J705" s="77" t="s">
        <v>3882</v>
      </c>
      <c r="K705" s="430" t="s">
        <v>3882</v>
      </c>
      <c r="L705" s="414">
        <v>115110</v>
      </c>
      <c r="M705" s="77" t="s">
        <v>3931</v>
      </c>
      <c r="N705" s="311" t="s">
        <v>3931</v>
      </c>
      <c r="O705" s="414">
        <v>118707</v>
      </c>
      <c r="P705" s="77" t="s">
        <v>5263</v>
      </c>
      <c r="Q705" s="430" t="s">
        <v>5263</v>
      </c>
      <c r="R705" s="414">
        <v>122305</v>
      </c>
      <c r="S705" s="77" t="s">
        <v>5242</v>
      </c>
      <c r="T705" s="311" t="s">
        <v>5242</v>
      </c>
      <c r="U705" s="414">
        <v>125903</v>
      </c>
      <c r="V705" s="77" t="s">
        <v>3373</v>
      </c>
      <c r="W705" s="430" t="s">
        <v>3373</v>
      </c>
      <c r="X705" s="414">
        <v>129500</v>
      </c>
      <c r="Y705" s="77" t="s">
        <v>5244</v>
      </c>
      <c r="Z705" s="311" t="s">
        <v>5244</v>
      </c>
      <c r="AA705" s="414">
        <v>133098</v>
      </c>
      <c r="AB705" s="77" t="s">
        <v>5245</v>
      </c>
      <c r="AC705" s="430" t="s">
        <v>5245</v>
      </c>
      <c r="AD705" s="414">
        <v>136695</v>
      </c>
      <c r="AE705" s="77" t="s">
        <v>5264</v>
      </c>
      <c r="AF705" s="430" t="s">
        <v>5264</v>
      </c>
      <c r="AG705" s="414">
        <v>140293</v>
      </c>
      <c r="AH705" s="77" t="s">
        <v>4986</v>
      </c>
      <c r="AI705" s="430" t="s">
        <v>4986</v>
      </c>
    </row>
    <row r="706" spans="1:35" x14ac:dyDescent="0.25">
      <c r="A706" s="76">
        <f>IF('Basic Calculator'!$AE$17&lt;&gt;"",IF(VLOOKUP('Basic Calculator'!$AE$17,'Basic Calculator'!$AG$18:$AI$75,3,FALSE)=D706,1,0),0)</f>
        <v>0</v>
      </c>
      <c r="B706" s="405">
        <f>IF('Basic Calculator'!$AE$18&lt;&gt;"",IF('Basic Calculator'!$AE$18=E706,1,0),0)</f>
        <v>0</v>
      </c>
      <c r="C706" s="81">
        <f t="shared" si="10"/>
        <v>0</v>
      </c>
      <c r="D706" s="425" t="s">
        <v>1827</v>
      </c>
      <c r="E706" s="425">
        <v>14</v>
      </c>
      <c r="F706" s="309">
        <v>127523</v>
      </c>
      <c r="G706" s="78" t="s">
        <v>5247</v>
      </c>
      <c r="H706" s="307" t="s">
        <v>5247</v>
      </c>
      <c r="I706" s="414">
        <v>131774</v>
      </c>
      <c r="J706" s="77" t="s">
        <v>3244</v>
      </c>
      <c r="K706" s="430" t="s">
        <v>3244</v>
      </c>
      <c r="L706" s="414">
        <v>136025</v>
      </c>
      <c r="M706" s="77" t="s">
        <v>3935</v>
      </c>
      <c r="N706" s="311" t="s">
        <v>3935</v>
      </c>
      <c r="O706" s="414">
        <v>140276</v>
      </c>
      <c r="P706" s="77" t="s">
        <v>5249</v>
      </c>
      <c r="Q706" s="430" t="s">
        <v>5249</v>
      </c>
      <c r="R706" s="414">
        <v>144527</v>
      </c>
      <c r="S706" s="77" t="s">
        <v>3350</v>
      </c>
      <c r="T706" s="311" t="s">
        <v>3350</v>
      </c>
      <c r="U706" s="414">
        <v>148778</v>
      </c>
      <c r="V706" s="77" t="s">
        <v>3167</v>
      </c>
      <c r="W706" s="430" t="s">
        <v>3167</v>
      </c>
      <c r="X706" s="414">
        <v>153029</v>
      </c>
      <c r="Y706" s="77" t="s">
        <v>5251</v>
      </c>
      <c r="Z706" s="311" t="s">
        <v>5251</v>
      </c>
      <c r="AA706" s="414">
        <v>157280</v>
      </c>
      <c r="AB706" s="77" t="s">
        <v>5252</v>
      </c>
      <c r="AC706" s="430" t="s">
        <v>5252</v>
      </c>
      <c r="AD706" s="414">
        <v>161531</v>
      </c>
      <c r="AE706" s="77" t="s">
        <v>5265</v>
      </c>
      <c r="AF706" s="430" t="s">
        <v>5265</v>
      </c>
      <c r="AG706" s="414">
        <v>165782</v>
      </c>
      <c r="AH706" s="77" t="s">
        <v>3853</v>
      </c>
      <c r="AI706" s="430" t="s">
        <v>3853</v>
      </c>
    </row>
    <row r="707" spans="1:35" ht="15.75" thickBot="1" x14ac:dyDescent="0.3">
      <c r="A707" s="419">
        <f>IF('Basic Calculator'!$AE$17&lt;&gt;"",IF(VLOOKUP('Basic Calculator'!$AE$17,'Basic Calculator'!$AG$18:$AI$75,3,FALSE)=D707,1,0),0)</f>
        <v>0</v>
      </c>
      <c r="B707" s="420">
        <f>IF('Basic Calculator'!$AE$18&lt;&gt;"",IF('Basic Calculator'!$AE$18=E707,1,0),0)</f>
        <v>0</v>
      </c>
      <c r="C707" s="422">
        <f t="shared" si="10"/>
        <v>0</v>
      </c>
      <c r="D707" s="426" t="s">
        <v>1827</v>
      </c>
      <c r="E707" s="426">
        <v>15</v>
      </c>
      <c r="F707" s="423">
        <v>149999</v>
      </c>
      <c r="G707" s="416" t="s">
        <v>5253</v>
      </c>
      <c r="H707" s="428" t="s">
        <v>5253</v>
      </c>
      <c r="I707" s="415">
        <v>154999</v>
      </c>
      <c r="J707" s="431" t="s">
        <v>5266</v>
      </c>
      <c r="K707" s="432" t="s">
        <v>5266</v>
      </c>
      <c r="L707" s="415">
        <v>159998</v>
      </c>
      <c r="M707" s="431" t="s">
        <v>5255</v>
      </c>
      <c r="N707" s="433" t="s">
        <v>5255</v>
      </c>
      <c r="O707" s="415">
        <v>164998</v>
      </c>
      <c r="P707" s="431" t="s">
        <v>5019</v>
      </c>
      <c r="Q707" s="432" t="s">
        <v>5019</v>
      </c>
      <c r="R707" s="415">
        <v>169997</v>
      </c>
      <c r="S707" s="431" t="s">
        <v>3352</v>
      </c>
      <c r="T707" s="433" t="s">
        <v>3352</v>
      </c>
      <c r="U707" s="415">
        <v>174997</v>
      </c>
      <c r="V707" s="431" t="s">
        <v>5267</v>
      </c>
      <c r="W707" s="432" t="s">
        <v>5267</v>
      </c>
      <c r="X707" s="415">
        <v>179996</v>
      </c>
      <c r="Y707" s="431" t="s">
        <v>5268</v>
      </c>
      <c r="Z707" s="433" t="s">
        <v>5268</v>
      </c>
      <c r="AA707" s="415">
        <v>184996</v>
      </c>
      <c r="AB707" s="431" t="s">
        <v>5269</v>
      </c>
      <c r="AC707" s="432" t="s">
        <v>5269</v>
      </c>
      <c r="AD707" s="415">
        <v>189996</v>
      </c>
      <c r="AE707" s="431" t="s">
        <v>5270</v>
      </c>
      <c r="AF707" s="432" t="s">
        <v>5270</v>
      </c>
      <c r="AG707" s="415">
        <v>191900</v>
      </c>
      <c r="AH707" s="431" t="s">
        <v>4104</v>
      </c>
      <c r="AI707" s="432" t="s">
        <v>4104</v>
      </c>
    </row>
    <row r="708" spans="1:35" x14ac:dyDescent="0.25">
      <c r="A708" s="82">
        <f>IF('Basic Calculator'!$AE$17&lt;&gt;"",IF(VLOOKUP('Basic Calculator'!$AE$17,'Basic Calculator'!$AG$18:$AI$75,3,FALSE)=D708,1,0),0)</f>
        <v>0</v>
      </c>
      <c r="B708" s="407">
        <f>IF('Basic Calculator'!$AE$18&lt;&gt;"",IF('Basic Calculator'!$AE$18=E708,1,0),0)</f>
        <v>0</v>
      </c>
      <c r="C708" s="83">
        <f t="shared" ref="C708:C722" si="11">IF(AND(A708=1,B708=1),1,0)</f>
        <v>0</v>
      </c>
      <c r="D708" s="434" t="s">
        <v>5271</v>
      </c>
      <c r="E708" s="434">
        <v>1</v>
      </c>
      <c r="F708" s="308">
        <v>25748</v>
      </c>
      <c r="G708" s="84" t="s">
        <v>3647</v>
      </c>
      <c r="H708" s="400" t="s">
        <v>1135</v>
      </c>
      <c r="I708" s="413">
        <v>26612</v>
      </c>
      <c r="J708" s="85" t="s">
        <v>1969</v>
      </c>
      <c r="K708" s="429" t="s">
        <v>618</v>
      </c>
      <c r="L708" s="413">
        <v>27467</v>
      </c>
      <c r="M708" s="85" t="s">
        <v>5272</v>
      </c>
      <c r="N708" s="310" t="s">
        <v>839</v>
      </c>
      <c r="O708" s="413">
        <v>28321</v>
      </c>
      <c r="P708" s="85" t="s">
        <v>2273</v>
      </c>
      <c r="Q708" s="429" t="s">
        <v>182</v>
      </c>
      <c r="R708" s="413">
        <v>29174</v>
      </c>
      <c r="S708" s="85" t="s">
        <v>2164</v>
      </c>
      <c r="T708" s="310" t="s">
        <v>1864</v>
      </c>
      <c r="U708" s="413">
        <v>29675</v>
      </c>
      <c r="V708" s="85" t="s">
        <v>728</v>
      </c>
      <c r="W708" s="429" t="s">
        <v>729</v>
      </c>
      <c r="X708" s="413">
        <v>30522</v>
      </c>
      <c r="Y708" s="85" t="s">
        <v>3096</v>
      </c>
      <c r="Z708" s="310" t="s">
        <v>1413</v>
      </c>
      <c r="AA708" s="413">
        <v>31376</v>
      </c>
      <c r="AB708" s="85" t="s">
        <v>2407</v>
      </c>
      <c r="AC708" s="429" t="s">
        <v>1618</v>
      </c>
      <c r="AD708" s="413">
        <v>31410</v>
      </c>
      <c r="AE708" s="85" t="s">
        <v>2128</v>
      </c>
      <c r="AF708" s="429" t="s">
        <v>945</v>
      </c>
      <c r="AG708" s="413">
        <v>32208</v>
      </c>
      <c r="AH708" s="85" t="s">
        <v>3254</v>
      </c>
      <c r="AI708" s="429" t="s">
        <v>1540</v>
      </c>
    </row>
    <row r="709" spans="1:35" x14ac:dyDescent="0.25">
      <c r="A709" s="76">
        <f>IF('Basic Calculator'!$AE$17&lt;&gt;"",IF(VLOOKUP('Basic Calculator'!$AE$17,'Basic Calculator'!$AG$18:$AI$75,3,FALSE)=D709,1,0),0)</f>
        <v>0</v>
      </c>
      <c r="B709" s="405">
        <f>IF('Basic Calculator'!$AE$18&lt;&gt;"",IF('Basic Calculator'!$AE$18=E709,1,0),0)</f>
        <v>0</v>
      </c>
      <c r="C709" s="81">
        <f t="shared" si="11"/>
        <v>0</v>
      </c>
      <c r="D709" s="425" t="s">
        <v>5271</v>
      </c>
      <c r="E709" s="425">
        <v>2</v>
      </c>
      <c r="F709" s="309">
        <v>28952</v>
      </c>
      <c r="G709" s="78" t="s">
        <v>2377</v>
      </c>
      <c r="H709" s="307" t="s">
        <v>1130</v>
      </c>
      <c r="I709" s="414">
        <v>29641</v>
      </c>
      <c r="J709" s="77" t="s">
        <v>1735</v>
      </c>
      <c r="K709" s="430" t="s">
        <v>750</v>
      </c>
      <c r="L709" s="414">
        <v>30600</v>
      </c>
      <c r="M709" s="77" t="s">
        <v>1634</v>
      </c>
      <c r="N709" s="311" t="s">
        <v>1635</v>
      </c>
      <c r="O709" s="414">
        <v>31410</v>
      </c>
      <c r="P709" s="77" t="s">
        <v>2128</v>
      </c>
      <c r="Q709" s="430" t="s">
        <v>945</v>
      </c>
      <c r="R709" s="414">
        <v>31765</v>
      </c>
      <c r="S709" s="77" t="s">
        <v>2252</v>
      </c>
      <c r="T709" s="311" t="s">
        <v>308</v>
      </c>
      <c r="U709" s="414">
        <v>32699</v>
      </c>
      <c r="V709" s="77" t="s">
        <v>2060</v>
      </c>
      <c r="W709" s="430" t="s">
        <v>1531</v>
      </c>
      <c r="X709" s="414">
        <v>33634</v>
      </c>
      <c r="Y709" s="77" t="s">
        <v>2267</v>
      </c>
      <c r="Z709" s="311" t="s">
        <v>1150</v>
      </c>
      <c r="AA709" s="414">
        <v>34569</v>
      </c>
      <c r="AB709" s="77" t="s">
        <v>3497</v>
      </c>
      <c r="AC709" s="430" t="s">
        <v>1972</v>
      </c>
      <c r="AD709" s="414">
        <v>35503</v>
      </c>
      <c r="AE709" s="77" t="s">
        <v>721</v>
      </c>
      <c r="AF709" s="430" t="s">
        <v>365</v>
      </c>
      <c r="AG709" s="414">
        <v>36438</v>
      </c>
      <c r="AH709" s="77" t="s">
        <v>4181</v>
      </c>
      <c r="AI709" s="430" t="s">
        <v>1379</v>
      </c>
    </row>
    <row r="710" spans="1:35" x14ac:dyDescent="0.25">
      <c r="A710" s="76">
        <f>IF('Basic Calculator'!$AE$17&lt;&gt;"",IF(VLOOKUP('Basic Calculator'!$AE$17,'Basic Calculator'!$AG$18:$AI$75,3,FALSE)=D710,1,0),0)</f>
        <v>0</v>
      </c>
      <c r="B710" s="405">
        <f>IF('Basic Calculator'!$AE$18&lt;&gt;"",IF('Basic Calculator'!$AE$18=E710,1,0),0)</f>
        <v>0</v>
      </c>
      <c r="C710" s="81">
        <f t="shared" si="11"/>
        <v>0</v>
      </c>
      <c r="D710" s="425" t="s">
        <v>5271</v>
      </c>
      <c r="E710" s="425">
        <v>3</v>
      </c>
      <c r="F710" s="309">
        <v>37907</v>
      </c>
      <c r="G710" s="78" t="s">
        <v>3421</v>
      </c>
      <c r="H710" s="307" t="s">
        <v>1464</v>
      </c>
      <c r="I710" s="414">
        <v>38960</v>
      </c>
      <c r="J710" s="77" t="s">
        <v>2368</v>
      </c>
      <c r="K710" s="430" t="s">
        <v>1226</v>
      </c>
      <c r="L710" s="414">
        <v>40013</v>
      </c>
      <c r="M710" s="77" t="s">
        <v>302</v>
      </c>
      <c r="N710" s="311" t="s">
        <v>875</v>
      </c>
      <c r="O710" s="414">
        <v>41066</v>
      </c>
      <c r="P710" s="77" t="s">
        <v>1395</v>
      </c>
      <c r="Q710" s="430" t="s">
        <v>885</v>
      </c>
      <c r="R710" s="414">
        <v>42119</v>
      </c>
      <c r="S710" s="77" t="s">
        <v>817</v>
      </c>
      <c r="T710" s="311" t="s">
        <v>1265</v>
      </c>
      <c r="U710" s="414">
        <v>43171</v>
      </c>
      <c r="V710" s="77" t="s">
        <v>819</v>
      </c>
      <c r="W710" s="430" t="s">
        <v>387</v>
      </c>
      <c r="X710" s="414">
        <v>44224</v>
      </c>
      <c r="Y710" s="77" t="s">
        <v>330</v>
      </c>
      <c r="Z710" s="311" t="s">
        <v>331</v>
      </c>
      <c r="AA710" s="414">
        <v>45277</v>
      </c>
      <c r="AB710" s="77" t="s">
        <v>1214</v>
      </c>
      <c r="AC710" s="430" t="s">
        <v>708</v>
      </c>
      <c r="AD710" s="414">
        <v>46330</v>
      </c>
      <c r="AE710" s="77" t="s">
        <v>415</v>
      </c>
      <c r="AF710" s="430" t="s">
        <v>444</v>
      </c>
      <c r="AG710" s="414">
        <v>47383</v>
      </c>
      <c r="AH710" s="77" t="s">
        <v>1672</v>
      </c>
      <c r="AI710" s="430" t="s">
        <v>1181</v>
      </c>
    </row>
    <row r="711" spans="1:35" x14ac:dyDescent="0.25">
      <c r="A711" s="76">
        <f>IF('Basic Calculator'!$AE$17&lt;&gt;"",IF(VLOOKUP('Basic Calculator'!$AE$17,'Basic Calculator'!$AG$18:$AI$75,3,FALSE)=D711,1,0),0)</f>
        <v>0</v>
      </c>
      <c r="B711" s="405">
        <f>IF('Basic Calculator'!$AE$18&lt;&gt;"",IF('Basic Calculator'!$AE$18=E711,1,0),0)</f>
        <v>0</v>
      </c>
      <c r="C711" s="81">
        <f t="shared" si="11"/>
        <v>0</v>
      </c>
      <c r="D711" s="425" t="s">
        <v>5271</v>
      </c>
      <c r="E711" s="425">
        <v>4</v>
      </c>
      <c r="F711" s="309">
        <v>42551</v>
      </c>
      <c r="G711" s="78" t="s">
        <v>1003</v>
      </c>
      <c r="H711" s="307" t="s">
        <v>2165</v>
      </c>
      <c r="I711" s="414">
        <v>43732</v>
      </c>
      <c r="J711" s="77" t="s">
        <v>845</v>
      </c>
      <c r="K711" s="430" t="s">
        <v>846</v>
      </c>
      <c r="L711" s="414">
        <v>44914</v>
      </c>
      <c r="M711" s="77" t="s">
        <v>847</v>
      </c>
      <c r="N711" s="311" t="s">
        <v>848</v>
      </c>
      <c r="O711" s="414">
        <v>46096</v>
      </c>
      <c r="P711" s="77" t="s">
        <v>3776</v>
      </c>
      <c r="Q711" s="430" t="s">
        <v>290</v>
      </c>
      <c r="R711" s="414">
        <v>47277</v>
      </c>
      <c r="S711" s="77" t="s">
        <v>851</v>
      </c>
      <c r="T711" s="311" t="s">
        <v>802</v>
      </c>
      <c r="U711" s="414">
        <v>48459</v>
      </c>
      <c r="V711" s="77" t="s">
        <v>2317</v>
      </c>
      <c r="W711" s="430" t="s">
        <v>2148</v>
      </c>
      <c r="X711" s="414">
        <v>49641</v>
      </c>
      <c r="Y711" s="77" t="s">
        <v>248</v>
      </c>
      <c r="Z711" s="311" t="s">
        <v>249</v>
      </c>
      <c r="AA711" s="414">
        <v>50822</v>
      </c>
      <c r="AB711" s="77" t="s">
        <v>825</v>
      </c>
      <c r="AC711" s="430" t="s">
        <v>852</v>
      </c>
      <c r="AD711" s="414">
        <v>52004</v>
      </c>
      <c r="AE711" s="77" t="s">
        <v>424</v>
      </c>
      <c r="AF711" s="430" t="s">
        <v>1048</v>
      </c>
      <c r="AG711" s="414">
        <v>53186</v>
      </c>
      <c r="AH711" s="77" t="s">
        <v>2414</v>
      </c>
      <c r="AI711" s="430" t="s">
        <v>2401</v>
      </c>
    </row>
    <row r="712" spans="1:35" x14ac:dyDescent="0.25">
      <c r="A712" s="76">
        <f>IF('Basic Calculator'!$AE$17&lt;&gt;"",IF(VLOOKUP('Basic Calculator'!$AE$17,'Basic Calculator'!$AG$18:$AI$75,3,FALSE)=D712,1,0),0)</f>
        <v>0</v>
      </c>
      <c r="B712" s="405">
        <f>IF('Basic Calculator'!$AE$18&lt;&gt;"",IF('Basic Calculator'!$AE$18=E712,1,0),0)</f>
        <v>0</v>
      </c>
      <c r="C712" s="81">
        <f t="shared" si="11"/>
        <v>0</v>
      </c>
      <c r="D712" s="425" t="s">
        <v>5271</v>
      </c>
      <c r="E712" s="425">
        <v>5</v>
      </c>
      <c r="F712" s="309">
        <v>48930</v>
      </c>
      <c r="G712" s="78" t="s">
        <v>1132</v>
      </c>
      <c r="H712" s="307" t="s">
        <v>1217</v>
      </c>
      <c r="I712" s="414">
        <v>50252</v>
      </c>
      <c r="J712" s="77" t="s">
        <v>310</v>
      </c>
      <c r="K712" s="430" t="s">
        <v>481</v>
      </c>
      <c r="L712" s="414">
        <v>51574</v>
      </c>
      <c r="M712" s="77" t="s">
        <v>4184</v>
      </c>
      <c r="N712" s="311" t="s">
        <v>1368</v>
      </c>
      <c r="O712" s="414">
        <v>52896</v>
      </c>
      <c r="P712" s="77" t="s">
        <v>347</v>
      </c>
      <c r="Q712" s="430" t="s">
        <v>348</v>
      </c>
      <c r="R712" s="414">
        <v>54218</v>
      </c>
      <c r="S712" s="77" t="s">
        <v>1335</v>
      </c>
      <c r="T712" s="311" t="s">
        <v>1336</v>
      </c>
      <c r="U712" s="414">
        <v>55541</v>
      </c>
      <c r="V712" s="77" t="s">
        <v>1170</v>
      </c>
      <c r="W712" s="430" t="s">
        <v>1171</v>
      </c>
      <c r="X712" s="414">
        <v>56863</v>
      </c>
      <c r="Y712" s="77" t="s">
        <v>1026</v>
      </c>
      <c r="Z712" s="311" t="s">
        <v>402</v>
      </c>
      <c r="AA712" s="414">
        <v>58185</v>
      </c>
      <c r="AB712" s="77" t="s">
        <v>3088</v>
      </c>
      <c r="AC712" s="430" t="s">
        <v>3089</v>
      </c>
      <c r="AD712" s="414">
        <v>59507</v>
      </c>
      <c r="AE712" s="77" t="s">
        <v>1849</v>
      </c>
      <c r="AF712" s="430" t="s">
        <v>1850</v>
      </c>
      <c r="AG712" s="414">
        <v>60829</v>
      </c>
      <c r="AH712" s="77" t="s">
        <v>4534</v>
      </c>
      <c r="AI712" s="430" t="s">
        <v>2285</v>
      </c>
    </row>
    <row r="713" spans="1:35" x14ac:dyDescent="0.25">
      <c r="A713" s="76">
        <f>IF('Basic Calculator'!$AE$17&lt;&gt;"",IF(VLOOKUP('Basic Calculator'!$AE$17,'Basic Calculator'!$AG$18:$AI$75,3,FALSE)=D713,1,0),0)</f>
        <v>0</v>
      </c>
      <c r="B713" s="405">
        <f>IF('Basic Calculator'!$AE$18&lt;&gt;"",IF('Basic Calculator'!$AE$18=E713,1,0),0)</f>
        <v>0</v>
      </c>
      <c r="C713" s="81">
        <f t="shared" si="11"/>
        <v>0</v>
      </c>
      <c r="D713" s="425" t="s">
        <v>5271</v>
      </c>
      <c r="E713" s="425">
        <v>6</v>
      </c>
      <c r="F713" s="309">
        <v>51599</v>
      </c>
      <c r="G713" s="78" t="s">
        <v>1096</v>
      </c>
      <c r="H713" s="307" t="s">
        <v>1097</v>
      </c>
      <c r="I713" s="414">
        <v>53073</v>
      </c>
      <c r="J713" s="77" t="s">
        <v>670</v>
      </c>
      <c r="K713" s="430" t="s">
        <v>671</v>
      </c>
      <c r="L713" s="414">
        <v>54547</v>
      </c>
      <c r="M713" s="77" t="s">
        <v>1980</v>
      </c>
      <c r="N713" s="311" t="s">
        <v>1981</v>
      </c>
      <c r="O713" s="414">
        <v>56022</v>
      </c>
      <c r="P713" s="77" t="s">
        <v>1637</v>
      </c>
      <c r="Q713" s="430" t="s">
        <v>1848</v>
      </c>
      <c r="R713" s="414">
        <v>57496</v>
      </c>
      <c r="S713" s="77" t="s">
        <v>776</v>
      </c>
      <c r="T713" s="311" t="s">
        <v>1552</v>
      </c>
      <c r="U713" s="414">
        <v>58971</v>
      </c>
      <c r="V713" s="77" t="s">
        <v>702</v>
      </c>
      <c r="W713" s="430" t="s">
        <v>703</v>
      </c>
      <c r="X713" s="414">
        <v>60445</v>
      </c>
      <c r="Y713" s="77" t="s">
        <v>4188</v>
      </c>
      <c r="Z713" s="311" t="s">
        <v>2178</v>
      </c>
      <c r="AA713" s="414">
        <v>61920</v>
      </c>
      <c r="AB713" s="77" t="s">
        <v>534</v>
      </c>
      <c r="AC713" s="430" t="s">
        <v>2837</v>
      </c>
      <c r="AD713" s="414">
        <v>63394</v>
      </c>
      <c r="AE713" s="77" t="s">
        <v>661</v>
      </c>
      <c r="AF713" s="430" t="s">
        <v>2932</v>
      </c>
      <c r="AG713" s="414">
        <v>64868</v>
      </c>
      <c r="AH713" s="77" t="s">
        <v>451</v>
      </c>
      <c r="AI713" s="430" t="s">
        <v>3863</v>
      </c>
    </row>
    <row r="714" spans="1:35" x14ac:dyDescent="0.25">
      <c r="A714" s="76">
        <f>IF('Basic Calculator'!$AE$17&lt;&gt;"",IF(VLOOKUP('Basic Calculator'!$AE$17,'Basic Calculator'!$AG$18:$AI$75,3,FALSE)=D714,1,0),0)</f>
        <v>0</v>
      </c>
      <c r="B714" s="405">
        <f>IF('Basic Calculator'!$AE$18&lt;&gt;"",IF('Basic Calculator'!$AE$18=E714,1,0),0)</f>
        <v>0</v>
      </c>
      <c r="C714" s="81">
        <f t="shared" si="11"/>
        <v>0</v>
      </c>
      <c r="D714" s="425" t="s">
        <v>5271</v>
      </c>
      <c r="E714" s="425">
        <v>7</v>
      </c>
      <c r="F714" s="309">
        <v>55700</v>
      </c>
      <c r="G714" s="78" t="s">
        <v>1233</v>
      </c>
      <c r="H714" s="307" t="s">
        <v>1234</v>
      </c>
      <c r="I714" s="414">
        <v>57338</v>
      </c>
      <c r="J714" s="77" t="s">
        <v>1563</v>
      </c>
      <c r="K714" s="430" t="s">
        <v>2025</v>
      </c>
      <c r="L714" s="414">
        <v>58977</v>
      </c>
      <c r="M714" s="77" t="s">
        <v>702</v>
      </c>
      <c r="N714" s="311" t="s">
        <v>703</v>
      </c>
      <c r="O714" s="414">
        <v>60615</v>
      </c>
      <c r="P714" s="77" t="s">
        <v>488</v>
      </c>
      <c r="Q714" s="430" t="s">
        <v>2093</v>
      </c>
      <c r="R714" s="414">
        <v>62253</v>
      </c>
      <c r="S714" s="77" t="s">
        <v>3995</v>
      </c>
      <c r="T714" s="311" t="s">
        <v>3003</v>
      </c>
      <c r="U714" s="414">
        <v>63892</v>
      </c>
      <c r="V714" s="77" t="s">
        <v>4920</v>
      </c>
      <c r="W714" s="430" t="s">
        <v>2588</v>
      </c>
      <c r="X714" s="414">
        <v>65530</v>
      </c>
      <c r="Y714" s="77" t="s">
        <v>1004</v>
      </c>
      <c r="Z714" s="311" t="s">
        <v>2731</v>
      </c>
      <c r="AA714" s="414">
        <v>67168</v>
      </c>
      <c r="AB714" s="77" t="s">
        <v>506</v>
      </c>
      <c r="AC714" s="430" t="s">
        <v>2503</v>
      </c>
      <c r="AD714" s="414">
        <v>68807</v>
      </c>
      <c r="AE714" s="77" t="s">
        <v>929</v>
      </c>
      <c r="AF714" s="430" t="s">
        <v>3141</v>
      </c>
      <c r="AG714" s="414">
        <v>70445</v>
      </c>
      <c r="AH714" s="77" t="s">
        <v>2427</v>
      </c>
      <c r="AI714" s="430" t="s">
        <v>3141</v>
      </c>
    </row>
    <row r="715" spans="1:35" x14ac:dyDescent="0.25">
      <c r="A715" s="76">
        <f>IF('Basic Calculator'!$AE$17&lt;&gt;"",IF(VLOOKUP('Basic Calculator'!$AE$17,'Basic Calculator'!$AG$18:$AI$75,3,FALSE)=D715,1,0),0)</f>
        <v>0</v>
      </c>
      <c r="B715" s="405">
        <f>IF('Basic Calculator'!$AE$18&lt;&gt;"",IF('Basic Calculator'!$AE$18=E715,1,0),0)</f>
        <v>0</v>
      </c>
      <c r="C715" s="81">
        <f t="shared" si="11"/>
        <v>0</v>
      </c>
      <c r="D715" s="425" t="s">
        <v>5271</v>
      </c>
      <c r="E715" s="425">
        <v>8</v>
      </c>
      <c r="F715" s="309">
        <v>58055</v>
      </c>
      <c r="G715" s="78" t="s">
        <v>1292</v>
      </c>
      <c r="H715" s="307" t="s">
        <v>1293</v>
      </c>
      <c r="I715" s="414">
        <v>59869</v>
      </c>
      <c r="J715" s="77" t="s">
        <v>257</v>
      </c>
      <c r="K715" s="430" t="s">
        <v>258</v>
      </c>
      <c r="L715" s="414">
        <v>61683</v>
      </c>
      <c r="M715" s="77" t="s">
        <v>2583</v>
      </c>
      <c r="N715" s="311" t="s">
        <v>2057</v>
      </c>
      <c r="O715" s="414">
        <v>63497</v>
      </c>
      <c r="P715" s="77" t="s">
        <v>2674</v>
      </c>
      <c r="Q715" s="430" t="s">
        <v>2675</v>
      </c>
      <c r="R715" s="414">
        <v>65311</v>
      </c>
      <c r="S715" s="77" t="s">
        <v>495</v>
      </c>
      <c r="T715" s="311" t="s">
        <v>3612</v>
      </c>
      <c r="U715" s="414">
        <v>67125</v>
      </c>
      <c r="V715" s="77" t="s">
        <v>927</v>
      </c>
      <c r="W715" s="430" t="s">
        <v>2704</v>
      </c>
      <c r="X715" s="414">
        <v>68939</v>
      </c>
      <c r="Y715" s="77" t="s">
        <v>1112</v>
      </c>
      <c r="Z715" s="311" t="s">
        <v>3141</v>
      </c>
      <c r="AA715" s="414">
        <v>70753</v>
      </c>
      <c r="AB715" s="77" t="s">
        <v>225</v>
      </c>
      <c r="AC715" s="430" t="s">
        <v>3141</v>
      </c>
      <c r="AD715" s="414">
        <v>72567</v>
      </c>
      <c r="AE715" s="77" t="s">
        <v>1301</v>
      </c>
      <c r="AF715" s="430" t="s">
        <v>3141</v>
      </c>
      <c r="AG715" s="414">
        <v>74381</v>
      </c>
      <c r="AH715" s="77" t="s">
        <v>1141</v>
      </c>
      <c r="AI715" s="430" t="s">
        <v>3141</v>
      </c>
    </row>
    <row r="716" spans="1:35" x14ac:dyDescent="0.25">
      <c r="A716" s="76">
        <f>IF('Basic Calculator'!$AE$17&lt;&gt;"",IF(VLOOKUP('Basic Calculator'!$AE$17,'Basic Calculator'!$AG$18:$AI$75,3,FALSE)=D716,1,0),0)</f>
        <v>0</v>
      </c>
      <c r="B716" s="405">
        <f>IF('Basic Calculator'!$AE$18&lt;&gt;"",IF('Basic Calculator'!$AE$18=E716,1,0),0)</f>
        <v>0</v>
      </c>
      <c r="C716" s="81">
        <f t="shared" si="11"/>
        <v>0</v>
      </c>
      <c r="D716" s="425" t="s">
        <v>5271</v>
      </c>
      <c r="E716" s="425">
        <v>9</v>
      </c>
      <c r="F716" s="309">
        <v>62119</v>
      </c>
      <c r="G716" s="78" t="s">
        <v>432</v>
      </c>
      <c r="H716" s="307" t="s">
        <v>2759</v>
      </c>
      <c r="I716" s="414">
        <v>64122</v>
      </c>
      <c r="J716" s="77" t="s">
        <v>2597</v>
      </c>
      <c r="K716" s="430" t="s">
        <v>2827</v>
      </c>
      <c r="L716" s="414">
        <v>66126</v>
      </c>
      <c r="M716" s="77" t="s">
        <v>707</v>
      </c>
      <c r="N716" s="311" t="s">
        <v>3138</v>
      </c>
      <c r="O716" s="414">
        <v>68130</v>
      </c>
      <c r="P716" s="77" t="s">
        <v>843</v>
      </c>
      <c r="Q716" s="430" t="s">
        <v>3834</v>
      </c>
      <c r="R716" s="414">
        <v>70134</v>
      </c>
      <c r="S716" s="77" t="s">
        <v>4071</v>
      </c>
      <c r="T716" s="311" t="s">
        <v>3141</v>
      </c>
      <c r="U716" s="414">
        <v>72137</v>
      </c>
      <c r="V716" s="77" t="s">
        <v>342</v>
      </c>
      <c r="W716" s="430" t="s">
        <v>3141</v>
      </c>
      <c r="X716" s="414">
        <v>74141</v>
      </c>
      <c r="Y716" s="77" t="s">
        <v>2201</v>
      </c>
      <c r="Z716" s="311" t="s">
        <v>3141</v>
      </c>
      <c r="AA716" s="414">
        <v>76145</v>
      </c>
      <c r="AB716" s="77" t="s">
        <v>2934</v>
      </c>
      <c r="AC716" s="430" t="s">
        <v>3141</v>
      </c>
      <c r="AD716" s="414">
        <v>78149</v>
      </c>
      <c r="AE716" s="77" t="s">
        <v>2725</v>
      </c>
      <c r="AF716" s="430" t="s">
        <v>3141</v>
      </c>
      <c r="AG716" s="414">
        <v>80152</v>
      </c>
      <c r="AH716" s="77" t="s">
        <v>3966</v>
      </c>
      <c r="AI716" s="430" t="s">
        <v>3141</v>
      </c>
    </row>
    <row r="717" spans="1:35" x14ac:dyDescent="0.25">
      <c r="A717" s="76">
        <f>IF('Basic Calculator'!$AE$17&lt;&gt;"",IF(VLOOKUP('Basic Calculator'!$AE$17,'Basic Calculator'!$AG$18:$AI$75,3,FALSE)=D717,1,0),0)</f>
        <v>0</v>
      </c>
      <c r="B717" s="405">
        <f>IF('Basic Calculator'!$AE$18&lt;&gt;"",IF('Basic Calculator'!$AE$18=E717,1,0),0)</f>
        <v>0</v>
      </c>
      <c r="C717" s="81">
        <f t="shared" si="11"/>
        <v>0</v>
      </c>
      <c r="D717" s="425" t="s">
        <v>5271</v>
      </c>
      <c r="E717" s="425">
        <v>10</v>
      </c>
      <c r="F717" s="309">
        <v>68406</v>
      </c>
      <c r="G717" s="78" t="s">
        <v>1126</v>
      </c>
      <c r="H717" s="307" t="s">
        <v>3141</v>
      </c>
      <c r="I717" s="414">
        <v>70613</v>
      </c>
      <c r="J717" s="77" t="s">
        <v>1300</v>
      </c>
      <c r="K717" s="430" t="s">
        <v>3141</v>
      </c>
      <c r="L717" s="414">
        <v>72819</v>
      </c>
      <c r="M717" s="77" t="s">
        <v>334</v>
      </c>
      <c r="N717" s="311" t="s">
        <v>3141</v>
      </c>
      <c r="O717" s="414">
        <v>75025</v>
      </c>
      <c r="P717" s="77" t="s">
        <v>3160</v>
      </c>
      <c r="Q717" s="430" t="s">
        <v>3141</v>
      </c>
      <c r="R717" s="414">
        <v>77232</v>
      </c>
      <c r="S717" s="77" t="s">
        <v>559</v>
      </c>
      <c r="T717" s="311" t="s">
        <v>3141</v>
      </c>
      <c r="U717" s="414">
        <v>79438</v>
      </c>
      <c r="V717" s="77" t="s">
        <v>1425</v>
      </c>
      <c r="W717" s="430" t="s">
        <v>3141</v>
      </c>
      <c r="X717" s="414">
        <v>81644</v>
      </c>
      <c r="Y717" s="77" t="s">
        <v>569</v>
      </c>
      <c r="Z717" s="311" t="s">
        <v>3141</v>
      </c>
      <c r="AA717" s="414">
        <v>83851</v>
      </c>
      <c r="AB717" s="77" t="s">
        <v>3011</v>
      </c>
      <c r="AC717" s="430" t="s">
        <v>3141</v>
      </c>
      <c r="AD717" s="414">
        <v>86057</v>
      </c>
      <c r="AE717" s="77" t="s">
        <v>3471</v>
      </c>
      <c r="AF717" s="430" t="s">
        <v>3141</v>
      </c>
      <c r="AG717" s="414">
        <v>88263</v>
      </c>
      <c r="AH717" s="77" t="s">
        <v>2713</v>
      </c>
      <c r="AI717" s="430" t="s">
        <v>3141</v>
      </c>
    </row>
    <row r="718" spans="1:35" x14ac:dyDescent="0.25">
      <c r="A718" s="76">
        <f>IF('Basic Calculator'!$AE$17&lt;&gt;"",IF(VLOOKUP('Basic Calculator'!$AE$17,'Basic Calculator'!$AG$18:$AI$75,3,FALSE)=D718,1,0),0)</f>
        <v>0</v>
      </c>
      <c r="B718" s="405">
        <f>IF('Basic Calculator'!$AE$18&lt;&gt;"",IF('Basic Calculator'!$AE$18=E718,1,0),0)</f>
        <v>0</v>
      </c>
      <c r="C718" s="81">
        <f t="shared" si="11"/>
        <v>0</v>
      </c>
      <c r="D718" s="425" t="s">
        <v>5271</v>
      </c>
      <c r="E718" s="425">
        <v>11</v>
      </c>
      <c r="F718" s="309">
        <v>72734</v>
      </c>
      <c r="G718" s="78" t="s">
        <v>446</v>
      </c>
      <c r="H718" s="307" t="s">
        <v>3141</v>
      </c>
      <c r="I718" s="414">
        <v>75158</v>
      </c>
      <c r="J718" s="77" t="s">
        <v>2594</v>
      </c>
      <c r="K718" s="430" t="s">
        <v>3141</v>
      </c>
      <c r="L718" s="414">
        <v>77582</v>
      </c>
      <c r="M718" s="77" t="s">
        <v>3552</v>
      </c>
      <c r="N718" s="311" t="s">
        <v>3141</v>
      </c>
      <c r="O718" s="414">
        <v>80006</v>
      </c>
      <c r="P718" s="77" t="s">
        <v>1812</v>
      </c>
      <c r="Q718" s="430" t="s">
        <v>3141</v>
      </c>
      <c r="R718" s="414">
        <v>82430</v>
      </c>
      <c r="S718" s="77" t="s">
        <v>1623</v>
      </c>
      <c r="T718" s="311" t="s">
        <v>3141</v>
      </c>
      <c r="U718" s="414">
        <v>84854</v>
      </c>
      <c r="V718" s="77" t="s">
        <v>5077</v>
      </c>
      <c r="W718" s="430" t="s">
        <v>3141</v>
      </c>
      <c r="X718" s="414">
        <v>87279</v>
      </c>
      <c r="Y718" s="77" t="s">
        <v>3089</v>
      </c>
      <c r="Z718" s="311" t="s">
        <v>3141</v>
      </c>
      <c r="AA718" s="414">
        <v>89703</v>
      </c>
      <c r="AB718" s="77" t="s">
        <v>1813</v>
      </c>
      <c r="AC718" s="430" t="s">
        <v>3141</v>
      </c>
      <c r="AD718" s="414">
        <v>92127</v>
      </c>
      <c r="AE718" s="77" t="s">
        <v>3459</v>
      </c>
      <c r="AF718" s="430" t="s">
        <v>3141</v>
      </c>
      <c r="AG718" s="414">
        <v>94551</v>
      </c>
      <c r="AH718" s="77" t="s">
        <v>2484</v>
      </c>
      <c r="AI718" s="430" t="s">
        <v>3141</v>
      </c>
    </row>
    <row r="719" spans="1:35" x14ac:dyDescent="0.25">
      <c r="A719" s="76">
        <f>IF('Basic Calculator'!$AE$17&lt;&gt;"",IF(VLOOKUP('Basic Calculator'!$AE$17,'Basic Calculator'!$AG$18:$AI$75,3,FALSE)=D719,1,0),0)</f>
        <v>0</v>
      </c>
      <c r="B719" s="405">
        <f>IF('Basic Calculator'!$AE$18&lt;&gt;"",IF('Basic Calculator'!$AE$18=E719,1,0),0)</f>
        <v>0</v>
      </c>
      <c r="C719" s="81">
        <f t="shared" si="11"/>
        <v>0</v>
      </c>
      <c r="D719" s="425" t="s">
        <v>5271</v>
      </c>
      <c r="E719" s="425">
        <v>12</v>
      </c>
      <c r="F719" s="309">
        <v>87178</v>
      </c>
      <c r="G719" s="78" t="s">
        <v>3152</v>
      </c>
      <c r="H719" s="307" t="s">
        <v>3141</v>
      </c>
      <c r="I719" s="414">
        <v>90083</v>
      </c>
      <c r="J719" s="77" t="s">
        <v>644</v>
      </c>
      <c r="K719" s="430" t="s">
        <v>3141</v>
      </c>
      <c r="L719" s="414">
        <v>92989</v>
      </c>
      <c r="M719" s="77" t="s">
        <v>3667</v>
      </c>
      <c r="N719" s="311" t="s">
        <v>3141</v>
      </c>
      <c r="O719" s="414">
        <v>95894</v>
      </c>
      <c r="P719" s="77" t="s">
        <v>3048</v>
      </c>
      <c r="Q719" s="430" t="s">
        <v>3141</v>
      </c>
      <c r="R719" s="414">
        <v>98800</v>
      </c>
      <c r="S719" s="77" t="s">
        <v>2254</v>
      </c>
      <c r="T719" s="311" t="s">
        <v>3141</v>
      </c>
      <c r="U719" s="414">
        <v>101705</v>
      </c>
      <c r="V719" s="77" t="s">
        <v>5273</v>
      </c>
      <c r="W719" s="430" t="s">
        <v>3141</v>
      </c>
      <c r="X719" s="414">
        <v>104611</v>
      </c>
      <c r="Y719" s="77" t="s">
        <v>4448</v>
      </c>
      <c r="Z719" s="311" t="s">
        <v>4448</v>
      </c>
      <c r="AA719" s="414">
        <v>107516</v>
      </c>
      <c r="AB719" s="77" t="s">
        <v>2732</v>
      </c>
      <c r="AC719" s="430" t="s">
        <v>2732</v>
      </c>
      <c r="AD719" s="414">
        <v>110422</v>
      </c>
      <c r="AE719" s="77" t="s">
        <v>3687</v>
      </c>
      <c r="AF719" s="430" t="s">
        <v>3687</v>
      </c>
      <c r="AG719" s="414">
        <v>113327</v>
      </c>
      <c r="AH719" s="77" t="s">
        <v>4664</v>
      </c>
      <c r="AI719" s="430" t="s">
        <v>4664</v>
      </c>
    </row>
    <row r="720" spans="1:35" x14ac:dyDescent="0.25">
      <c r="A720" s="76">
        <f>IF('Basic Calculator'!$AE$17&lt;&gt;"",IF(VLOOKUP('Basic Calculator'!$AE$17,'Basic Calculator'!$AG$18:$AI$75,3,FALSE)=D720,1,0),0)</f>
        <v>0</v>
      </c>
      <c r="B720" s="405">
        <f>IF('Basic Calculator'!$AE$18&lt;&gt;"",IF('Basic Calculator'!$AE$18=E720,1,0),0)</f>
        <v>0</v>
      </c>
      <c r="C720" s="81">
        <f t="shared" si="11"/>
        <v>0</v>
      </c>
      <c r="D720" s="425" t="s">
        <v>5271</v>
      </c>
      <c r="E720" s="425">
        <v>13</v>
      </c>
      <c r="F720" s="309">
        <v>103666</v>
      </c>
      <c r="G720" s="78" t="s">
        <v>3144</v>
      </c>
      <c r="H720" s="307" t="s">
        <v>3144</v>
      </c>
      <c r="I720" s="414">
        <v>107122</v>
      </c>
      <c r="J720" s="77" t="s">
        <v>5274</v>
      </c>
      <c r="K720" s="430" t="s">
        <v>5274</v>
      </c>
      <c r="L720" s="414">
        <v>110578</v>
      </c>
      <c r="M720" s="77" t="s">
        <v>5275</v>
      </c>
      <c r="N720" s="311" t="s">
        <v>5275</v>
      </c>
      <c r="O720" s="414">
        <v>114034</v>
      </c>
      <c r="P720" s="77" t="s">
        <v>3367</v>
      </c>
      <c r="Q720" s="430" t="s">
        <v>3367</v>
      </c>
      <c r="R720" s="414">
        <v>117489</v>
      </c>
      <c r="S720" s="77" t="s">
        <v>5276</v>
      </c>
      <c r="T720" s="311" t="s">
        <v>5276</v>
      </c>
      <c r="U720" s="414">
        <v>120945</v>
      </c>
      <c r="V720" s="77" t="s">
        <v>5277</v>
      </c>
      <c r="W720" s="430" t="s">
        <v>5277</v>
      </c>
      <c r="X720" s="414">
        <v>124401</v>
      </c>
      <c r="Y720" s="77" t="s">
        <v>5173</v>
      </c>
      <c r="Z720" s="311" t="s">
        <v>5173</v>
      </c>
      <c r="AA720" s="414">
        <v>127857</v>
      </c>
      <c r="AB720" s="77" t="s">
        <v>5278</v>
      </c>
      <c r="AC720" s="430" t="s">
        <v>5278</v>
      </c>
      <c r="AD720" s="414">
        <v>131313</v>
      </c>
      <c r="AE720" s="77" t="s">
        <v>4755</v>
      </c>
      <c r="AF720" s="430" t="s">
        <v>4755</v>
      </c>
      <c r="AG720" s="414">
        <v>134769</v>
      </c>
      <c r="AH720" s="77" t="s">
        <v>4203</v>
      </c>
      <c r="AI720" s="430" t="s">
        <v>4203</v>
      </c>
    </row>
    <row r="721" spans="1:35" x14ac:dyDescent="0.25">
      <c r="A721" s="76">
        <f>IF('Basic Calculator'!$AE$17&lt;&gt;"",IF(VLOOKUP('Basic Calculator'!$AE$17,'Basic Calculator'!$AG$18:$AI$75,3,FALSE)=D721,1,0),0)</f>
        <v>0</v>
      </c>
      <c r="B721" s="405">
        <f>IF('Basic Calculator'!$AE$18&lt;&gt;"",IF('Basic Calculator'!$AE$18=E721,1,0),0)</f>
        <v>0</v>
      </c>
      <c r="C721" s="81">
        <f t="shared" si="11"/>
        <v>0</v>
      </c>
      <c r="D721" s="425" t="s">
        <v>5271</v>
      </c>
      <c r="E721" s="425">
        <v>14</v>
      </c>
      <c r="F721" s="309">
        <v>122502</v>
      </c>
      <c r="G721" s="78" t="s">
        <v>5279</v>
      </c>
      <c r="H721" s="307" t="s">
        <v>5279</v>
      </c>
      <c r="I721" s="414">
        <v>126585</v>
      </c>
      <c r="J721" s="77" t="s">
        <v>5280</v>
      </c>
      <c r="K721" s="430" t="s">
        <v>5280</v>
      </c>
      <c r="L721" s="414">
        <v>130669</v>
      </c>
      <c r="M721" s="77" t="s">
        <v>5281</v>
      </c>
      <c r="N721" s="311" t="s">
        <v>5281</v>
      </c>
      <c r="O721" s="414">
        <v>134753</v>
      </c>
      <c r="P721" s="77" t="s">
        <v>3368</v>
      </c>
      <c r="Q721" s="430" t="s">
        <v>3368</v>
      </c>
      <c r="R721" s="414">
        <v>138836</v>
      </c>
      <c r="S721" s="77" t="s">
        <v>3644</v>
      </c>
      <c r="T721" s="311" t="s">
        <v>3644</v>
      </c>
      <c r="U721" s="414">
        <v>142920</v>
      </c>
      <c r="V721" s="77" t="s">
        <v>5282</v>
      </c>
      <c r="W721" s="430" t="s">
        <v>5282</v>
      </c>
      <c r="X721" s="414">
        <v>147003</v>
      </c>
      <c r="Y721" s="77" t="s">
        <v>5283</v>
      </c>
      <c r="Z721" s="311" t="s">
        <v>5283</v>
      </c>
      <c r="AA721" s="414">
        <v>151087</v>
      </c>
      <c r="AB721" s="77" t="s">
        <v>5284</v>
      </c>
      <c r="AC721" s="430" t="s">
        <v>5284</v>
      </c>
      <c r="AD721" s="414">
        <v>155171</v>
      </c>
      <c r="AE721" s="77" t="s">
        <v>3998</v>
      </c>
      <c r="AF721" s="430" t="s">
        <v>3998</v>
      </c>
      <c r="AG721" s="414">
        <v>159254</v>
      </c>
      <c r="AH721" s="77" t="s">
        <v>4210</v>
      </c>
      <c r="AI721" s="430" t="s">
        <v>4210</v>
      </c>
    </row>
    <row r="722" spans="1:35" ht="15.75" thickBot="1" x14ac:dyDescent="0.3">
      <c r="A722" s="419">
        <f>IF('Basic Calculator'!$AE$17&lt;&gt;"",IF(VLOOKUP('Basic Calculator'!$AE$17,'Basic Calculator'!$AG$18:$AI$75,3,FALSE)=D722,1,0),0)</f>
        <v>0</v>
      </c>
      <c r="B722" s="420">
        <f>IF('Basic Calculator'!$AE$18&lt;&gt;"",IF('Basic Calculator'!$AE$18=E722,1,0),0)</f>
        <v>0</v>
      </c>
      <c r="C722" s="422">
        <f t="shared" si="11"/>
        <v>0</v>
      </c>
      <c r="D722" s="426" t="s">
        <v>5271</v>
      </c>
      <c r="E722" s="426">
        <v>15</v>
      </c>
      <c r="F722" s="423">
        <v>144093</v>
      </c>
      <c r="G722" s="416" t="s">
        <v>4339</v>
      </c>
      <c r="H722" s="428" t="s">
        <v>4339</v>
      </c>
      <c r="I722" s="415">
        <v>148896</v>
      </c>
      <c r="J722" s="431" t="s">
        <v>5285</v>
      </c>
      <c r="K722" s="432" t="s">
        <v>5285</v>
      </c>
      <c r="L722" s="415">
        <v>153699</v>
      </c>
      <c r="M722" s="431" t="s">
        <v>5286</v>
      </c>
      <c r="N722" s="433" t="s">
        <v>5286</v>
      </c>
      <c r="O722" s="415">
        <v>158501</v>
      </c>
      <c r="P722" s="431" t="s">
        <v>4680</v>
      </c>
      <c r="Q722" s="432" t="s">
        <v>4680</v>
      </c>
      <c r="R722" s="415">
        <v>163304</v>
      </c>
      <c r="S722" s="431" t="s">
        <v>3645</v>
      </c>
      <c r="T722" s="433" t="s">
        <v>3645</v>
      </c>
      <c r="U722" s="415">
        <v>168107</v>
      </c>
      <c r="V722" s="431" t="s">
        <v>5287</v>
      </c>
      <c r="W722" s="432" t="s">
        <v>5287</v>
      </c>
      <c r="X722" s="415">
        <v>172909</v>
      </c>
      <c r="Y722" s="431" t="s">
        <v>5091</v>
      </c>
      <c r="Z722" s="433" t="s">
        <v>5091</v>
      </c>
      <c r="AA722" s="415">
        <v>177712</v>
      </c>
      <c r="AB722" s="431" t="s">
        <v>5288</v>
      </c>
      <c r="AC722" s="432" t="s">
        <v>5288</v>
      </c>
      <c r="AD722" s="415">
        <v>182515</v>
      </c>
      <c r="AE722" s="431" t="s">
        <v>5289</v>
      </c>
      <c r="AF722" s="432" t="s">
        <v>5289</v>
      </c>
      <c r="AG722" s="415">
        <v>187317</v>
      </c>
      <c r="AH722" s="431" t="s">
        <v>5290</v>
      </c>
      <c r="AI722" s="432" t="s">
        <v>5290</v>
      </c>
    </row>
    <row r="723" spans="1:35" x14ac:dyDescent="0.25">
      <c r="A723" s="82">
        <f>IF('Basic Calculator'!$AE$17&lt;&gt;"",IF(VLOOKUP('Basic Calculator'!$AE$17,'Basic Calculator'!$AG$18:$AI$75,3,FALSE)=D723,1,0),0)</f>
        <v>0</v>
      </c>
      <c r="B723" s="407">
        <f>IF('Basic Calculator'!$AE$18&lt;&gt;"",IF('Basic Calculator'!$AE$18=E723,1,0),0)</f>
        <v>0</v>
      </c>
      <c r="C723" s="83">
        <f t="shared" ref="C723:C786" si="12">IF(AND(A723=1,B723=1),1,0)</f>
        <v>0</v>
      </c>
      <c r="D723" s="434" t="s">
        <v>5291</v>
      </c>
      <c r="E723" s="434">
        <v>1</v>
      </c>
      <c r="F723" s="308">
        <v>25801</v>
      </c>
      <c r="G723" s="84" t="s">
        <v>5292</v>
      </c>
      <c r="H723" s="400" t="s">
        <v>1638</v>
      </c>
      <c r="I723" s="413">
        <v>26667</v>
      </c>
      <c r="J723" s="85" t="s">
        <v>301</v>
      </c>
      <c r="K723" s="429" t="s">
        <v>302</v>
      </c>
      <c r="L723" s="413">
        <v>27523</v>
      </c>
      <c r="M723" s="85" t="s">
        <v>2993</v>
      </c>
      <c r="N723" s="310" t="s">
        <v>201</v>
      </c>
      <c r="O723" s="413">
        <v>28379</v>
      </c>
      <c r="P723" s="85" t="s">
        <v>820</v>
      </c>
      <c r="Q723" s="429" t="s">
        <v>821</v>
      </c>
      <c r="R723" s="413">
        <v>29234</v>
      </c>
      <c r="S723" s="85" t="s">
        <v>2657</v>
      </c>
      <c r="T723" s="310" t="s">
        <v>910</v>
      </c>
      <c r="U723" s="413">
        <v>29735</v>
      </c>
      <c r="V723" s="85" t="s">
        <v>1632</v>
      </c>
      <c r="W723" s="429" t="s">
        <v>1633</v>
      </c>
      <c r="X723" s="413">
        <v>30585</v>
      </c>
      <c r="Y723" s="85" t="s">
        <v>1634</v>
      </c>
      <c r="Z723" s="310" t="s">
        <v>1635</v>
      </c>
      <c r="AA723" s="413">
        <v>31440</v>
      </c>
      <c r="AB723" s="85" t="s">
        <v>2244</v>
      </c>
      <c r="AC723" s="429" t="s">
        <v>1364</v>
      </c>
      <c r="AD723" s="413">
        <v>31474</v>
      </c>
      <c r="AE723" s="85" t="s">
        <v>405</v>
      </c>
      <c r="AF723" s="429" t="s">
        <v>1358</v>
      </c>
      <c r="AG723" s="413">
        <v>32274</v>
      </c>
      <c r="AH723" s="85" t="s">
        <v>2590</v>
      </c>
      <c r="AI723" s="429" t="s">
        <v>1717</v>
      </c>
    </row>
    <row r="724" spans="1:35" x14ac:dyDescent="0.25">
      <c r="A724" s="76">
        <f>IF('Basic Calculator'!$AE$17&lt;&gt;"",IF(VLOOKUP('Basic Calculator'!$AE$17,'Basic Calculator'!$AG$18:$AI$75,3,FALSE)=D724,1,0),0)</f>
        <v>0</v>
      </c>
      <c r="B724" s="405">
        <f>IF('Basic Calculator'!$AE$18&lt;&gt;"",IF('Basic Calculator'!$AE$18=E724,1,0),0)</f>
        <v>0</v>
      </c>
      <c r="C724" s="81">
        <f t="shared" si="12"/>
        <v>0</v>
      </c>
      <c r="D724" s="425" t="s">
        <v>5291</v>
      </c>
      <c r="E724" s="425">
        <v>2</v>
      </c>
      <c r="F724" s="309">
        <v>29011</v>
      </c>
      <c r="G724" s="78" t="s">
        <v>1396</v>
      </c>
      <c r="H724" s="307" t="s">
        <v>1397</v>
      </c>
      <c r="I724" s="414">
        <v>29701</v>
      </c>
      <c r="J724" s="77" t="s">
        <v>5028</v>
      </c>
      <c r="K724" s="430" t="s">
        <v>413</v>
      </c>
      <c r="L724" s="414">
        <v>30662</v>
      </c>
      <c r="M724" s="77" t="s">
        <v>2615</v>
      </c>
      <c r="N724" s="311" t="s">
        <v>236</v>
      </c>
      <c r="O724" s="414">
        <v>31474</v>
      </c>
      <c r="P724" s="77" t="s">
        <v>405</v>
      </c>
      <c r="Q724" s="430" t="s">
        <v>1358</v>
      </c>
      <c r="R724" s="414">
        <v>31830</v>
      </c>
      <c r="S724" s="77" t="s">
        <v>2728</v>
      </c>
      <c r="T724" s="311" t="s">
        <v>2332</v>
      </c>
      <c r="U724" s="414">
        <v>32766</v>
      </c>
      <c r="V724" s="77" t="s">
        <v>2642</v>
      </c>
      <c r="W724" s="430" t="s">
        <v>1029</v>
      </c>
      <c r="X724" s="414">
        <v>33703</v>
      </c>
      <c r="Y724" s="77" t="s">
        <v>3204</v>
      </c>
      <c r="Z724" s="311" t="s">
        <v>1773</v>
      </c>
      <c r="AA724" s="414">
        <v>34639</v>
      </c>
      <c r="AB724" s="77" t="s">
        <v>4378</v>
      </c>
      <c r="AC724" s="430" t="s">
        <v>1796</v>
      </c>
      <c r="AD724" s="414">
        <v>35576</v>
      </c>
      <c r="AE724" s="77" t="s">
        <v>4379</v>
      </c>
      <c r="AF724" s="430" t="s">
        <v>263</v>
      </c>
      <c r="AG724" s="414">
        <v>36512</v>
      </c>
      <c r="AH724" s="77" t="s">
        <v>5293</v>
      </c>
      <c r="AI724" s="430" t="s">
        <v>630</v>
      </c>
    </row>
    <row r="725" spans="1:35" x14ac:dyDescent="0.25">
      <c r="A725" s="76">
        <f>IF('Basic Calculator'!$AE$17&lt;&gt;"",IF(VLOOKUP('Basic Calculator'!$AE$17,'Basic Calculator'!$AG$18:$AI$75,3,FALSE)=D725,1,0),0)</f>
        <v>0</v>
      </c>
      <c r="B725" s="405">
        <f>IF('Basic Calculator'!$AE$18&lt;&gt;"",IF('Basic Calculator'!$AE$18=E725,1,0),0)</f>
        <v>0</v>
      </c>
      <c r="C725" s="81">
        <f t="shared" si="12"/>
        <v>0</v>
      </c>
      <c r="D725" s="425" t="s">
        <v>5291</v>
      </c>
      <c r="E725" s="425">
        <v>3</v>
      </c>
      <c r="F725" s="309">
        <v>37985</v>
      </c>
      <c r="G725" s="78" t="s">
        <v>815</v>
      </c>
      <c r="H725" s="307" t="s">
        <v>693</v>
      </c>
      <c r="I725" s="414">
        <v>39040</v>
      </c>
      <c r="J725" s="77" t="s">
        <v>650</v>
      </c>
      <c r="K725" s="430" t="s">
        <v>1404</v>
      </c>
      <c r="L725" s="414">
        <v>40095</v>
      </c>
      <c r="M725" s="77" t="s">
        <v>915</v>
      </c>
      <c r="N725" s="311" t="s">
        <v>593</v>
      </c>
      <c r="O725" s="414">
        <v>41150</v>
      </c>
      <c r="P725" s="77" t="s">
        <v>3106</v>
      </c>
      <c r="Q725" s="430" t="s">
        <v>1236</v>
      </c>
      <c r="R725" s="414">
        <v>42205</v>
      </c>
      <c r="S725" s="77" t="s">
        <v>1059</v>
      </c>
      <c r="T725" s="311" t="s">
        <v>1127</v>
      </c>
      <c r="U725" s="414">
        <v>43260</v>
      </c>
      <c r="V725" s="77" t="s">
        <v>1142</v>
      </c>
      <c r="W725" s="430" t="s">
        <v>1143</v>
      </c>
      <c r="X725" s="414">
        <v>44315</v>
      </c>
      <c r="Y725" s="77" t="s">
        <v>537</v>
      </c>
      <c r="Z725" s="311" t="s">
        <v>538</v>
      </c>
      <c r="AA725" s="414">
        <v>45370</v>
      </c>
      <c r="AB725" s="77" t="s">
        <v>466</v>
      </c>
      <c r="AC725" s="430" t="s">
        <v>467</v>
      </c>
      <c r="AD725" s="414">
        <v>46425</v>
      </c>
      <c r="AE725" s="77" t="s">
        <v>754</v>
      </c>
      <c r="AF725" s="430" t="s">
        <v>755</v>
      </c>
      <c r="AG725" s="414">
        <v>47480</v>
      </c>
      <c r="AH725" s="77" t="s">
        <v>4223</v>
      </c>
      <c r="AI725" s="430" t="s">
        <v>1120</v>
      </c>
    </row>
    <row r="726" spans="1:35" x14ac:dyDescent="0.25">
      <c r="A726" s="76">
        <f>IF('Basic Calculator'!$AE$17&lt;&gt;"",IF(VLOOKUP('Basic Calculator'!$AE$17,'Basic Calculator'!$AG$18:$AI$75,3,FALSE)=D726,1,0),0)</f>
        <v>0</v>
      </c>
      <c r="B726" s="405">
        <f>IF('Basic Calculator'!$AE$18&lt;&gt;"",IF('Basic Calculator'!$AE$18=E726,1,0),0)</f>
        <v>0</v>
      </c>
      <c r="C726" s="81">
        <f t="shared" si="12"/>
        <v>0</v>
      </c>
      <c r="D726" s="425" t="s">
        <v>5291</v>
      </c>
      <c r="E726" s="425">
        <v>4</v>
      </c>
      <c r="F726" s="309">
        <v>42638</v>
      </c>
      <c r="G726" s="78" t="s">
        <v>1474</v>
      </c>
      <c r="H726" s="307" t="s">
        <v>1475</v>
      </c>
      <c r="I726" s="414">
        <v>43822</v>
      </c>
      <c r="J726" s="77" t="s">
        <v>822</v>
      </c>
      <c r="K726" s="430" t="s">
        <v>1407</v>
      </c>
      <c r="L726" s="414">
        <v>45006</v>
      </c>
      <c r="M726" s="77" t="s">
        <v>186</v>
      </c>
      <c r="N726" s="311" t="s">
        <v>922</v>
      </c>
      <c r="O726" s="414">
        <v>46190</v>
      </c>
      <c r="P726" s="77" t="s">
        <v>546</v>
      </c>
      <c r="Q726" s="430" t="s">
        <v>547</v>
      </c>
      <c r="R726" s="414">
        <v>47374</v>
      </c>
      <c r="S726" s="77" t="s">
        <v>1672</v>
      </c>
      <c r="T726" s="311" t="s">
        <v>1181</v>
      </c>
      <c r="U726" s="414">
        <v>48558</v>
      </c>
      <c r="V726" s="77" t="s">
        <v>1093</v>
      </c>
      <c r="W726" s="430" t="s">
        <v>805</v>
      </c>
      <c r="X726" s="414">
        <v>49742</v>
      </c>
      <c r="Y726" s="77" t="s">
        <v>757</v>
      </c>
      <c r="Z726" s="311" t="s">
        <v>758</v>
      </c>
      <c r="AA726" s="414">
        <v>50926</v>
      </c>
      <c r="AB726" s="77" t="s">
        <v>3246</v>
      </c>
      <c r="AC726" s="430" t="s">
        <v>1824</v>
      </c>
      <c r="AD726" s="414">
        <v>52110</v>
      </c>
      <c r="AE726" s="77" t="s">
        <v>3304</v>
      </c>
      <c r="AF726" s="430" t="s">
        <v>3305</v>
      </c>
      <c r="AG726" s="414">
        <v>53295</v>
      </c>
      <c r="AH726" s="77" t="s">
        <v>1664</v>
      </c>
      <c r="AI726" s="430" t="s">
        <v>1665</v>
      </c>
    </row>
    <row r="727" spans="1:35" x14ac:dyDescent="0.25">
      <c r="A727" s="76">
        <f>IF('Basic Calculator'!$AE$17&lt;&gt;"",IF(VLOOKUP('Basic Calculator'!$AE$17,'Basic Calculator'!$AG$18:$AI$75,3,FALSE)=D727,1,0),0)</f>
        <v>0</v>
      </c>
      <c r="B727" s="405">
        <f>IF('Basic Calculator'!$AE$18&lt;&gt;"",IF('Basic Calculator'!$AE$18=E727,1,0),0)</f>
        <v>0</v>
      </c>
      <c r="C727" s="81">
        <f t="shared" si="12"/>
        <v>0</v>
      </c>
      <c r="D727" s="425" t="s">
        <v>5291</v>
      </c>
      <c r="E727" s="425">
        <v>5</v>
      </c>
      <c r="F727" s="309">
        <v>49030</v>
      </c>
      <c r="G727" s="78" t="s">
        <v>1400</v>
      </c>
      <c r="H727" s="307" t="s">
        <v>1411</v>
      </c>
      <c r="I727" s="414">
        <v>50355</v>
      </c>
      <c r="J727" s="77" t="s">
        <v>4444</v>
      </c>
      <c r="K727" s="430" t="s">
        <v>1499</v>
      </c>
      <c r="L727" s="414">
        <v>51680</v>
      </c>
      <c r="M727" s="77" t="s">
        <v>3044</v>
      </c>
      <c r="N727" s="311" t="s">
        <v>1152</v>
      </c>
      <c r="O727" s="414">
        <v>53005</v>
      </c>
      <c r="P727" s="77" t="s">
        <v>1084</v>
      </c>
      <c r="Q727" s="430" t="s">
        <v>3135</v>
      </c>
      <c r="R727" s="414">
        <v>54330</v>
      </c>
      <c r="S727" s="77" t="s">
        <v>1463</v>
      </c>
      <c r="T727" s="311" t="s">
        <v>1500</v>
      </c>
      <c r="U727" s="414">
        <v>55654</v>
      </c>
      <c r="V727" s="77" t="s">
        <v>1480</v>
      </c>
      <c r="W727" s="430" t="s">
        <v>1501</v>
      </c>
      <c r="X727" s="414">
        <v>56979</v>
      </c>
      <c r="Y727" s="77" t="s">
        <v>693</v>
      </c>
      <c r="Z727" s="311" t="s">
        <v>694</v>
      </c>
      <c r="AA727" s="414">
        <v>58304</v>
      </c>
      <c r="AB727" s="77" t="s">
        <v>2752</v>
      </c>
      <c r="AC727" s="430" t="s">
        <v>1502</v>
      </c>
      <c r="AD727" s="414">
        <v>59629</v>
      </c>
      <c r="AE727" s="77" t="s">
        <v>2146</v>
      </c>
      <c r="AF727" s="430" t="s">
        <v>2038</v>
      </c>
      <c r="AG727" s="414">
        <v>60954</v>
      </c>
      <c r="AH727" s="77" t="s">
        <v>1611</v>
      </c>
      <c r="AI727" s="430" t="s">
        <v>2847</v>
      </c>
    </row>
    <row r="728" spans="1:35" x14ac:dyDescent="0.25">
      <c r="A728" s="76">
        <f>IF('Basic Calculator'!$AE$17&lt;&gt;"",IF(VLOOKUP('Basic Calculator'!$AE$17,'Basic Calculator'!$AG$18:$AI$75,3,FALSE)=D728,1,0),0)</f>
        <v>0</v>
      </c>
      <c r="B728" s="405">
        <f>IF('Basic Calculator'!$AE$18&lt;&gt;"",IF('Basic Calculator'!$AE$18=E728,1,0),0)</f>
        <v>0</v>
      </c>
      <c r="C728" s="81">
        <f t="shared" si="12"/>
        <v>0</v>
      </c>
      <c r="D728" s="425" t="s">
        <v>5291</v>
      </c>
      <c r="E728" s="425">
        <v>6</v>
      </c>
      <c r="F728" s="309">
        <v>51704</v>
      </c>
      <c r="G728" s="78" t="s">
        <v>345</v>
      </c>
      <c r="H728" s="307" t="s">
        <v>346</v>
      </c>
      <c r="I728" s="414">
        <v>53182</v>
      </c>
      <c r="J728" s="77" t="s">
        <v>2414</v>
      </c>
      <c r="K728" s="430" t="s">
        <v>2401</v>
      </c>
      <c r="L728" s="414">
        <v>54659</v>
      </c>
      <c r="M728" s="77" t="s">
        <v>1379</v>
      </c>
      <c r="N728" s="311" t="s">
        <v>1247</v>
      </c>
      <c r="O728" s="414">
        <v>56137</v>
      </c>
      <c r="P728" s="77" t="s">
        <v>4108</v>
      </c>
      <c r="Q728" s="430" t="s">
        <v>1100</v>
      </c>
      <c r="R728" s="414">
        <v>57614</v>
      </c>
      <c r="S728" s="77" t="s">
        <v>1677</v>
      </c>
      <c r="T728" s="311" t="s">
        <v>1855</v>
      </c>
      <c r="U728" s="414">
        <v>59092</v>
      </c>
      <c r="V728" s="77" t="s">
        <v>888</v>
      </c>
      <c r="W728" s="430" t="s">
        <v>2275</v>
      </c>
      <c r="X728" s="414">
        <v>60569</v>
      </c>
      <c r="Y728" s="77" t="s">
        <v>1295</v>
      </c>
      <c r="Z728" s="311" t="s">
        <v>1296</v>
      </c>
      <c r="AA728" s="414">
        <v>62046</v>
      </c>
      <c r="AB728" s="77" t="s">
        <v>1473</v>
      </c>
      <c r="AC728" s="430" t="s">
        <v>2983</v>
      </c>
      <c r="AD728" s="414">
        <v>63524</v>
      </c>
      <c r="AE728" s="77" t="s">
        <v>833</v>
      </c>
      <c r="AF728" s="430" t="s">
        <v>4594</v>
      </c>
      <c r="AG728" s="414">
        <v>65001</v>
      </c>
      <c r="AH728" s="77" t="s">
        <v>1982</v>
      </c>
      <c r="AI728" s="430" t="s">
        <v>3336</v>
      </c>
    </row>
    <row r="729" spans="1:35" x14ac:dyDescent="0.25">
      <c r="A729" s="76">
        <f>IF('Basic Calculator'!$AE$17&lt;&gt;"",IF(VLOOKUP('Basic Calculator'!$AE$17,'Basic Calculator'!$AG$18:$AI$75,3,FALSE)=D729,1,0),0)</f>
        <v>0</v>
      </c>
      <c r="B729" s="405">
        <f>IF('Basic Calculator'!$AE$18&lt;&gt;"",IF('Basic Calculator'!$AE$18=E729,1,0),0)</f>
        <v>0</v>
      </c>
      <c r="C729" s="81">
        <f t="shared" si="12"/>
        <v>0</v>
      </c>
      <c r="D729" s="425" t="s">
        <v>5291</v>
      </c>
      <c r="E729" s="425">
        <v>7</v>
      </c>
      <c r="F729" s="309">
        <v>55814</v>
      </c>
      <c r="G729" s="78" t="s">
        <v>636</v>
      </c>
      <c r="H729" s="307" t="s">
        <v>625</v>
      </c>
      <c r="I729" s="414">
        <v>57456</v>
      </c>
      <c r="J729" s="77" t="s">
        <v>360</v>
      </c>
      <c r="K729" s="430" t="s">
        <v>1704</v>
      </c>
      <c r="L729" s="414">
        <v>59097</v>
      </c>
      <c r="M729" s="77" t="s">
        <v>1729</v>
      </c>
      <c r="N729" s="311" t="s">
        <v>1723</v>
      </c>
      <c r="O729" s="414">
        <v>60739</v>
      </c>
      <c r="P729" s="77" t="s">
        <v>278</v>
      </c>
      <c r="Q729" s="430" t="s">
        <v>279</v>
      </c>
      <c r="R729" s="414">
        <v>62381</v>
      </c>
      <c r="S729" s="77" t="s">
        <v>3295</v>
      </c>
      <c r="T729" s="311" t="s">
        <v>2781</v>
      </c>
      <c r="U729" s="414">
        <v>64023</v>
      </c>
      <c r="V729" s="77" t="s">
        <v>599</v>
      </c>
      <c r="W729" s="430" t="s">
        <v>3326</v>
      </c>
      <c r="X729" s="414">
        <v>65664</v>
      </c>
      <c r="Y729" s="77" t="s">
        <v>1421</v>
      </c>
      <c r="Z729" s="311" t="s">
        <v>3012</v>
      </c>
      <c r="AA729" s="414">
        <v>67306</v>
      </c>
      <c r="AB729" s="77" t="s">
        <v>2001</v>
      </c>
      <c r="AC729" s="430" t="s">
        <v>2961</v>
      </c>
      <c r="AD729" s="414">
        <v>68948</v>
      </c>
      <c r="AE729" s="77" t="s">
        <v>2147</v>
      </c>
      <c r="AF729" s="430" t="s">
        <v>3083</v>
      </c>
      <c r="AG729" s="414">
        <v>70590</v>
      </c>
      <c r="AH729" s="77" t="s">
        <v>3271</v>
      </c>
      <c r="AI729" s="430" t="s">
        <v>3083</v>
      </c>
    </row>
    <row r="730" spans="1:35" x14ac:dyDescent="0.25">
      <c r="A730" s="76">
        <f>IF('Basic Calculator'!$AE$17&lt;&gt;"",IF(VLOOKUP('Basic Calculator'!$AE$17,'Basic Calculator'!$AG$18:$AI$75,3,FALSE)=D730,1,0),0)</f>
        <v>0</v>
      </c>
      <c r="B730" s="405">
        <f>IF('Basic Calculator'!$AE$18&lt;&gt;"",IF('Basic Calculator'!$AE$18=E730,1,0),0)</f>
        <v>0</v>
      </c>
      <c r="C730" s="81">
        <f t="shared" si="12"/>
        <v>0</v>
      </c>
      <c r="D730" s="425" t="s">
        <v>5291</v>
      </c>
      <c r="E730" s="425">
        <v>8</v>
      </c>
      <c r="F730" s="309">
        <v>58174</v>
      </c>
      <c r="G730" s="78" t="s">
        <v>1482</v>
      </c>
      <c r="H730" s="307" t="s">
        <v>1488</v>
      </c>
      <c r="I730" s="414">
        <v>59992</v>
      </c>
      <c r="J730" s="77" t="s">
        <v>575</v>
      </c>
      <c r="K730" s="430" t="s">
        <v>1183</v>
      </c>
      <c r="L730" s="414">
        <v>61809</v>
      </c>
      <c r="M730" s="77" t="s">
        <v>583</v>
      </c>
      <c r="N730" s="311" t="s">
        <v>2264</v>
      </c>
      <c r="O730" s="414">
        <v>63627</v>
      </c>
      <c r="P730" s="77" t="s">
        <v>2974</v>
      </c>
      <c r="Q730" s="430" t="s">
        <v>2851</v>
      </c>
      <c r="R730" s="414">
        <v>65445</v>
      </c>
      <c r="S730" s="77" t="s">
        <v>2232</v>
      </c>
      <c r="T730" s="311" t="s">
        <v>2425</v>
      </c>
      <c r="U730" s="414">
        <v>67263</v>
      </c>
      <c r="V730" s="77" t="s">
        <v>1042</v>
      </c>
      <c r="W730" s="430" t="s">
        <v>3347</v>
      </c>
      <c r="X730" s="414">
        <v>69080</v>
      </c>
      <c r="Y730" s="77" t="s">
        <v>3517</v>
      </c>
      <c r="Z730" s="311" t="s">
        <v>3083</v>
      </c>
      <c r="AA730" s="414">
        <v>70898</v>
      </c>
      <c r="AB730" s="77" t="s">
        <v>5294</v>
      </c>
      <c r="AC730" s="430" t="s">
        <v>3083</v>
      </c>
      <c r="AD730" s="414">
        <v>72716</v>
      </c>
      <c r="AE730" s="77" t="s">
        <v>3021</v>
      </c>
      <c r="AF730" s="430" t="s">
        <v>3083</v>
      </c>
      <c r="AG730" s="414">
        <v>74534</v>
      </c>
      <c r="AH730" s="77" t="s">
        <v>1302</v>
      </c>
      <c r="AI730" s="430" t="s">
        <v>3083</v>
      </c>
    </row>
    <row r="731" spans="1:35" x14ac:dyDescent="0.25">
      <c r="A731" s="76">
        <f>IF('Basic Calculator'!$AE$17&lt;&gt;"",IF(VLOOKUP('Basic Calculator'!$AE$17,'Basic Calculator'!$AG$18:$AI$75,3,FALSE)=D731,1,0),0)</f>
        <v>0</v>
      </c>
      <c r="B731" s="405">
        <f>IF('Basic Calculator'!$AE$18&lt;&gt;"",IF('Basic Calculator'!$AE$18=E731,1,0),0)</f>
        <v>0</v>
      </c>
      <c r="C731" s="81">
        <f t="shared" si="12"/>
        <v>0</v>
      </c>
      <c r="D731" s="425" t="s">
        <v>5291</v>
      </c>
      <c r="E731" s="425">
        <v>9</v>
      </c>
      <c r="F731" s="309">
        <v>62246</v>
      </c>
      <c r="G731" s="78" t="s">
        <v>3995</v>
      </c>
      <c r="H731" s="307" t="s">
        <v>3003</v>
      </c>
      <c r="I731" s="414">
        <v>64254</v>
      </c>
      <c r="J731" s="77" t="s">
        <v>3157</v>
      </c>
      <c r="K731" s="430" t="s">
        <v>2169</v>
      </c>
      <c r="L731" s="414">
        <v>66262</v>
      </c>
      <c r="M731" s="77" t="s">
        <v>2067</v>
      </c>
      <c r="N731" s="311" t="s">
        <v>3819</v>
      </c>
      <c r="O731" s="414">
        <v>68270</v>
      </c>
      <c r="P731" s="77" t="s">
        <v>591</v>
      </c>
      <c r="Q731" s="430" t="s">
        <v>3700</v>
      </c>
      <c r="R731" s="414">
        <v>70277</v>
      </c>
      <c r="S731" s="77" t="s">
        <v>2481</v>
      </c>
      <c r="T731" s="311" t="s">
        <v>3083</v>
      </c>
      <c r="U731" s="414">
        <v>72285</v>
      </c>
      <c r="V731" s="77" t="s">
        <v>1228</v>
      </c>
      <c r="W731" s="430" t="s">
        <v>3083</v>
      </c>
      <c r="X731" s="414">
        <v>74293</v>
      </c>
      <c r="Y731" s="77" t="s">
        <v>229</v>
      </c>
      <c r="Z731" s="311" t="s">
        <v>3083</v>
      </c>
      <c r="AA731" s="414">
        <v>76301</v>
      </c>
      <c r="AB731" s="77" t="s">
        <v>2186</v>
      </c>
      <c r="AC731" s="430" t="s">
        <v>3083</v>
      </c>
      <c r="AD731" s="414">
        <v>78309</v>
      </c>
      <c r="AE731" s="77" t="s">
        <v>1507</v>
      </c>
      <c r="AF731" s="430" t="s">
        <v>3083</v>
      </c>
      <c r="AG731" s="414">
        <v>80317</v>
      </c>
      <c r="AH731" s="77" t="s">
        <v>293</v>
      </c>
      <c r="AI731" s="430" t="s">
        <v>3083</v>
      </c>
    </row>
    <row r="732" spans="1:35" x14ac:dyDescent="0.25">
      <c r="A732" s="76">
        <f>IF('Basic Calculator'!$AE$17&lt;&gt;"",IF(VLOOKUP('Basic Calculator'!$AE$17,'Basic Calculator'!$AG$18:$AI$75,3,FALSE)=D732,1,0),0)</f>
        <v>0</v>
      </c>
      <c r="B732" s="405">
        <f>IF('Basic Calculator'!$AE$18&lt;&gt;"",IF('Basic Calculator'!$AE$18=E732,1,0),0)</f>
        <v>0</v>
      </c>
      <c r="C732" s="81">
        <f t="shared" si="12"/>
        <v>0</v>
      </c>
      <c r="D732" s="425" t="s">
        <v>5291</v>
      </c>
      <c r="E732" s="425">
        <v>10</v>
      </c>
      <c r="F732" s="309">
        <v>68546</v>
      </c>
      <c r="G732" s="78" t="s">
        <v>339</v>
      </c>
      <c r="H732" s="307" t="s">
        <v>3083</v>
      </c>
      <c r="I732" s="414">
        <v>70757</v>
      </c>
      <c r="J732" s="77" t="s">
        <v>225</v>
      </c>
      <c r="K732" s="430" t="s">
        <v>3083</v>
      </c>
      <c r="L732" s="414">
        <v>72968</v>
      </c>
      <c r="M732" s="77" t="s">
        <v>896</v>
      </c>
      <c r="N732" s="311" t="s">
        <v>3083</v>
      </c>
      <c r="O732" s="414">
        <v>75179</v>
      </c>
      <c r="P732" s="77" t="s">
        <v>1427</v>
      </c>
      <c r="Q732" s="430" t="s">
        <v>3083</v>
      </c>
      <c r="R732" s="414">
        <v>77390</v>
      </c>
      <c r="S732" s="77" t="s">
        <v>1097</v>
      </c>
      <c r="T732" s="311" t="s">
        <v>3083</v>
      </c>
      <c r="U732" s="414">
        <v>79601</v>
      </c>
      <c r="V732" s="77" t="s">
        <v>1730</v>
      </c>
      <c r="W732" s="430" t="s">
        <v>3083</v>
      </c>
      <c r="X732" s="414">
        <v>81812</v>
      </c>
      <c r="Y732" s="77" t="s">
        <v>1536</v>
      </c>
      <c r="Z732" s="311" t="s">
        <v>3083</v>
      </c>
      <c r="AA732" s="414">
        <v>84023</v>
      </c>
      <c r="AB732" s="77" t="s">
        <v>1848</v>
      </c>
      <c r="AC732" s="430" t="s">
        <v>3083</v>
      </c>
      <c r="AD732" s="414">
        <v>86233</v>
      </c>
      <c r="AE732" s="77" t="s">
        <v>5295</v>
      </c>
      <c r="AF732" s="430" t="s">
        <v>3083</v>
      </c>
      <c r="AG732" s="414">
        <v>88444</v>
      </c>
      <c r="AH732" s="77" t="s">
        <v>3006</v>
      </c>
      <c r="AI732" s="430" t="s">
        <v>3083</v>
      </c>
    </row>
    <row r="733" spans="1:35" x14ac:dyDescent="0.25">
      <c r="A733" s="76">
        <f>IF('Basic Calculator'!$AE$17&lt;&gt;"",IF(VLOOKUP('Basic Calculator'!$AE$17,'Basic Calculator'!$AG$18:$AI$75,3,FALSE)=D733,1,0),0)</f>
        <v>0</v>
      </c>
      <c r="B733" s="405">
        <f>IF('Basic Calculator'!$AE$18&lt;&gt;"",IF('Basic Calculator'!$AE$18=E733,1,0),0)</f>
        <v>0</v>
      </c>
      <c r="C733" s="81">
        <f t="shared" si="12"/>
        <v>0</v>
      </c>
      <c r="D733" s="425" t="s">
        <v>5291</v>
      </c>
      <c r="E733" s="425">
        <v>11</v>
      </c>
      <c r="F733" s="309">
        <v>72883</v>
      </c>
      <c r="G733" s="78" t="s">
        <v>1043</v>
      </c>
      <c r="H733" s="307" t="s">
        <v>3083</v>
      </c>
      <c r="I733" s="414">
        <v>75312</v>
      </c>
      <c r="J733" s="77" t="s">
        <v>1338</v>
      </c>
      <c r="K733" s="430" t="s">
        <v>3083</v>
      </c>
      <c r="L733" s="414">
        <v>77741</v>
      </c>
      <c r="M733" s="77" t="s">
        <v>550</v>
      </c>
      <c r="N733" s="311" t="s">
        <v>3083</v>
      </c>
      <c r="O733" s="414">
        <v>80170</v>
      </c>
      <c r="P733" s="77" t="s">
        <v>3966</v>
      </c>
      <c r="Q733" s="430" t="s">
        <v>3083</v>
      </c>
      <c r="R733" s="414">
        <v>82599</v>
      </c>
      <c r="S733" s="77" t="s">
        <v>2652</v>
      </c>
      <c r="T733" s="311" t="s">
        <v>3083</v>
      </c>
      <c r="U733" s="414">
        <v>85028</v>
      </c>
      <c r="V733" s="77" t="s">
        <v>1545</v>
      </c>
      <c r="W733" s="430" t="s">
        <v>3083</v>
      </c>
      <c r="X733" s="414">
        <v>87457</v>
      </c>
      <c r="Y733" s="77" t="s">
        <v>1502</v>
      </c>
      <c r="Z733" s="311" t="s">
        <v>3083</v>
      </c>
      <c r="AA733" s="414">
        <v>89887</v>
      </c>
      <c r="AB733" s="77" t="s">
        <v>2013</v>
      </c>
      <c r="AC733" s="430" t="s">
        <v>3083</v>
      </c>
      <c r="AD733" s="414">
        <v>92316</v>
      </c>
      <c r="AE733" s="77" t="s">
        <v>4234</v>
      </c>
      <c r="AF733" s="430" t="s">
        <v>3083</v>
      </c>
      <c r="AG733" s="414">
        <v>94745</v>
      </c>
      <c r="AH733" s="77" t="s">
        <v>5296</v>
      </c>
      <c r="AI733" s="430" t="s">
        <v>3083</v>
      </c>
    </row>
    <row r="734" spans="1:35" x14ac:dyDescent="0.25">
      <c r="A734" s="76">
        <f>IF('Basic Calculator'!$AE$17&lt;&gt;"",IF(VLOOKUP('Basic Calculator'!$AE$17,'Basic Calculator'!$AG$18:$AI$75,3,FALSE)=D734,1,0),0)</f>
        <v>0</v>
      </c>
      <c r="B734" s="405">
        <f>IF('Basic Calculator'!$AE$18&lt;&gt;"",IF('Basic Calculator'!$AE$18=E734,1,0),0)</f>
        <v>0</v>
      </c>
      <c r="C734" s="81">
        <f t="shared" si="12"/>
        <v>0</v>
      </c>
      <c r="D734" s="425" t="s">
        <v>5291</v>
      </c>
      <c r="E734" s="425">
        <v>12</v>
      </c>
      <c r="F734" s="309">
        <v>87357</v>
      </c>
      <c r="G734" s="78" t="s">
        <v>3577</v>
      </c>
      <c r="H734" s="307" t="s">
        <v>3083</v>
      </c>
      <c r="I734" s="414">
        <v>90268</v>
      </c>
      <c r="J734" s="77" t="s">
        <v>1669</v>
      </c>
      <c r="K734" s="430" t="s">
        <v>3083</v>
      </c>
      <c r="L734" s="414">
        <v>93179</v>
      </c>
      <c r="M734" s="77" t="s">
        <v>3363</v>
      </c>
      <c r="N734" s="311" t="s">
        <v>3083</v>
      </c>
      <c r="O734" s="414">
        <v>96091</v>
      </c>
      <c r="P734" s="77" t="s">
        <v>3888</v>
      </c>
      <c r="Q734" s="430" t="s">
        <v>3083</v>
      </c>
      <c r="R734" s="414">
        <v>99002</v>
      </c>
      <c r="S734" s="77" t="s">
        <v>3600</v>
      </c>
      <c r="T734" s="311" t="s">
        <v>3083</v>
      </c>
      <c r="U734" s="414">
        <v>101914</v>
      </c>
      <c r="V734" s="77" t="s">
        <v>3158</v>
      </c>
      <c r="W734" s="430" t="s">
        <v>3083</v>
      </c>
      <c r="X734" s="414">
        <v>104825</v>
      </c>
      <c r="Y734" s="77" t="s">
        <v>3209</v>
      </c>
      <c r="Z734" s="311" t="s">
        <v>3209</v>
      </c>
      <c r="AA734" s="414">
        <v>107737</v>
      </c>
      <c r="AB734" s="77" t="s">
        <v>3340</v>
      </c>
      <c r="AC734" s="430" t="s">
        <v>3340</v>
      </c>
      <c r="AD734" s="414">
        <v>110648</v>
      </c>
      <c r="AE734" s="77" t="s">
        <v>5297</v>
      </c>
      <c r="AF734" s="430" t="s">
        <v>5297</v>
      </c>
      <c r="AG734" s="414">
        <v>113560</v>
      </c>
      <c r="AH734" s="77" t="s">
        <v>4073</v>
      </c>
      <c r="AI734" s="430" t="s">
        <v>4073</v>
      </c>
    </row>
    <row r="735" spans="1:35" x14ac:dyDescent="0.25">
      <c r="A735" s="76">
        <f>IF('Basic Calculator'!$AE$17&lt;&gt;"",IF(VLOOKUP('Basic Calculator'!$AE$17,'Basic Calculator'!$AG$18:$AI$75,3,FALSE)=D735,1,0),0)</f>
        <v>0</v>
      </c>
      <c r="B735" s="405">
        <f>IF('Basic Calculator'!$AE$18&lt;&gt;"",IF('Basic Calculator'!$AE$18=E735,1,0),0)</f>
        <v>0</v>
      </c>
      <c r="C735" s="81">
        <f t="shared" si="12"/>
        <v>0</v>
      </c>
      <c r="D735" s="425" t="s">
        <v>5291</v>
      </c>
      <c r="E735" s="425">
        <v>13</v>
      </c>
      <c r="F735" s="309">
        <v>103878</v>
      </c>
      <c r="G735" s="78" t="s">
        <v>2077</v>
      </c>
      <c r="H735" s="307" t="s">
        <v>2077</v>
      </c>
      <c r="I735" s="414">
        <v>107341</v>
      </c>
      <c r="J735" s="77" t="s">
        <v>5298</v>
      </c>
      <c r="K735" s="430" t="s">
        <v>5298</v>
      </c>
      <c r="L735" s="414">
        <v>110804</v>
      </c>
      <c r="M735" s="77" t="s">
        <v>3232</v>
      </c>
      <c r="N735" s="311" t="s">
        <v>3232</v>
      </c>
      <c r="O735" s="414">
        <v>114267</v>
      </c>
      <c r="P735" s="77" t="s">
        <v>4421</v>
      </c>
      <c r="Q735" s="430" t="s">
        <v>4421</v>
      </c>
      <c r="R735" s="414">
        <v>117730</v>
      </c>
      <c r="S735" s="77" t="s">
        <v>5299</v>
      </c>
      <c r="T735" s="311" t="s">
        <v>5299</v>
      </c>
      <c r="U735" s="414">
        <v>121193</v>
      </c>
      <c r="V735" s="77" t="s">
        <v>3461</v>
      </c>
      <c r="W735" s="430" t="s">
        <v>3461</v>
      </c>
      <c r="X735" s="414">
        <v>124656</v>
      </c>
      <c r="Y735" s="77" t="s">
        <v>2984</v>
      </c>
      <c r="Z735" s="311" t="s">
        <v>2984</v>
      </c>
      <c r="AA735" s="414">
        <v>128119</v>
      </c>
      <c r="AB735" s="77" t="s">
        <v>5300</v>
      </c>
      <c r="AC735" s="430" t="s">
        <v>5300</v>
      </c>
      <c r="AD735" s="414">
        <v>131582</v>
      </c>
      <c r="AE735" s="77" t="s">
        <v>5131</v>
      </c>
      <c r="AF735" s="430" t="s">
        <v>5131</v>
      </c>
      <c r="AG735" s="414">
        <v>135045</v>
      </c>
      <c r="AH735" s="77" t="s">
        <v>5301</v>
      </c>
      <c r="AI735" s="430" t="s">
        <v>5301</v>
      </c>
    </row>
    <row r="736" spans="1:35" x14ac:dyDescent="0.25">
      <c r="A736" s="76">
        <f>IF('Basic Calculator'!$AE$17&lt;&gt;"",IF(VLOOKUP('Basic Calculator'!$AE$17,'Basic Calculator'!$AG$18:$AI$75,3,FALSE)=D736,1,0),0)</f>
        <v>0</v>
      </c>
      <c r="B736" s="405">
        <f>IF('Basic Calculator'!$AE$18&lt;&gt;"",IF('Basic Calculator'!$AE$18=E736,1,0),0)</f>
        <v>0</v>
      </c>
      <c r="C736" s="81">
        <f t="shared" si="12"/>
        <v>0</v>
      </c>
      <c r="D736" s="425" t="s">
        <v>5291</v>
      </c>
      <c r="E736" s="425">
        <v>14</v>
      </c>
      <c r="F736" s="309">
        <v>122753</v>
      </c>
      <c r="G736" s="78" t="s">
        <v>5302</v>
      </c>
      <c r="H736" s="307" t="s">
        <v>5302</v>
      </c>
      <c r="I736" s="414">
        <v>126845</v>
      </c>
      <c r="J736" s="77" t="s">
        <v>5303</v>
      </c>
      <c r="K736" s="430" t="s">
        <v>5303</v>
      </c>
      <c r="L736" s="414">
        <v>130937</v>
      </c>
      <c r="M736" s="77" t="s">
        <v>3565</v>
      </c>
      <c r="N736" s="311" t="s">
        <v>3565</v>
      </c>
      <c r="O736" s="414">
        <v>135029</v>
      </c>
      <c r="P736" s="77" t="s">
        <v>5304</v>
      </c>
      <c r="Q736" s="430" t="s">
        <v>5304</v>
      </c>
      <c r="R736" s="414">
        <v>139121</v>
      </c>
      <c r="S736" s="77" t="s">
        <v>5305</v>
      </c>
      <c r="T736" s="311" t="s">
        <v>5305</v>
      </c>
      <c r="U736" s="414">
        <v>143213</v>
      </c>
      <c r="V736" s="77" t="s">
        <v>3462</v>
      </c>
      <c r="W736" s="430" t="s">
        <v>3462</v>
      </c>
      <c r="X736" s="414">
        <v>147305</v>
      </c>
      <c r="Y736" s="77" t="s">
        <v>3210</v>
      </c>
      <c r="Z736" s="311" t="s">
        <v>3210</v>
      </c>
      <c r="AA736" s="414">
        <v>151397</v>
      </c>
      <c r="AB736" s="77" t="s">
        <v>5306</v>
      </c>
      <c r="AC736" s="430" t="s">
        <v>5306</v>
      </c>
      <c r="AD736" s="414">
        <v>155489</v>
      </c>
      <c r="AE736" s="77" t="s">
        <v>5307</v>
      </c>
      <c r="AF736" s="430" t="s">
        <v>5307</v>
      </c>
      <c r="AG736" s="414">
        <v>159581</v>
      </c>
      <c r="AH736" s="77" t="s">
        <v>5308</v>
      </c>
      <c r="AI736" s="430" t="s">
        <v>5308</v>
      </c>
    </row>
    <row r="737" spans="1:35" ht="15.75" thickBot="1" x14ac:dyDescent="0.3">
      <c r="A737" s="419">
        <f>IF('Basic Calculator'!$AE$17&lt;&gt;"",IF(VLOOKUP('Basic Calculator'!$AE$17,'Basic Calculator'!$AG$18:$AI$75,3,FALSE)=D737,1,0),0)</f>
        <v>0</v>
      </c>
      <c r="B737" s="420">
        <f>IF('Basic Calculator'!$AE$18&lt;&gt;"",IF('Basic Calculator'!$AE$18=E737,1,0),0)</f>
        <v>0</v>
      </c>
      <c r="C737" s="422">
        <f t="shared" si="12"/>
        <v>0</v>
      </c>
      <c r="D737" s="426" t="s">
        <v>5291</v>
      </c>
      <c r="E737" s="426">
        <v>15</v>
      </c>
      <c r="F737" s="423">
        <v>144389</v>
      </c>
      <c r="G737" s="416" t="s">
        <v>4892</v>
      </c>
      <c r="H737" s="428" t="s">
        <v>4892</v>
      </c>
      <c r="I737" s="415">
        <v>149201</v>
      </c>
      <c r="J737" s="431" t="s">
        <v>5309</v>
      </c>
      <c r="K737" s="432" t="s">
        <v>5309</v>
      </c>
      <c r="L737" s="415">
        <v>154014</v>
      </c>
      <c r="M737" s="431" t="s">
        <v>3798</v>
      </c>
      <c r="N737" s="433" t="s">
        <v>3798</v>
      </c>
      <c r="O737" s="415">
        <v>158826</v>
      </c>
      <c r="P737" s="431" t="s">
        <v>5310</v>
      </c>
      <c r="Q737" s="432" t="s">
        <v>5310</v>
      </c>
      <c r="R737" s="415">
        <v>163639</v>
      </c>
      <c r="S737" s="431" t="s">
        <v>5311</v>
      </c>
      <c r="T737" s="433" t="s">
        <v>5311</v>
      </c>
      <c r="U737" s="415">
        <v>168451</v>
      </c>
      <c r="V737" s="431" t="s">
        <v>3383</v>
      </c>
      <c r="W737" s="432" t="s">
        <v>3383</v>
      </c>
      <c r="X737" s="415">
        <v>173264</v>
      </c>
      <c r="Y737" s="431" t="s">
        <v>3212</v>
      </c>
      <c r="Z737" s="433" t="s">
        <v>3212</v>
      </c>
      <c r="AA737" s="415">
        <v>178076</v>
      </c>
      <c r="AB737" s="431" t="s">
        <v>5312</v>
      </c>
      <c r="AC737" s="432" t="s">
        <v>5312</v>
      </c>
      <c r="AD737" s="415">
        <v>182889</v>
      </c>
      <c r="AE737" s="431" t="s">
        <v>5313</v>
      </c>
      <c r="AF737" s="432" t="s">
        <v>5313</v>
      </c>
      <c r="AG737" s="415">
        <v>187701</v>
      </c>
      <c r="AH737" s="431" t="s">
        <v>5314</v>
      </c>
      <c r="AI737" s="432" t="s">
        <v>5314</v>
      </c>
    </row>
    <row r="738" spans="1:35" x14ac:dyDescent="0.25">
      <c r="A738" s="82">
        <f>IF('Basic Calculator'!$AE$17&lt;&gt;"",IF(VLOOKUP('Basic Calculator'!$AE$17,'Basic Calculator'!$AG$18:$AI$75,3,FALSE)=D738,1,0),0)</f>
        <v>0</v>
      </c>
      <c r="B738" s="407">
        <f>IF('Basic Calculator'!$AE$18&lt;&gt;"",IF('Basic Calculator'!$AE$18=E738,1,0),0)</f>
        <v>0</v>
      </c>
      <c r="C738" s="83">
        <f t="shared" si="12"/>
        <v>0</v>
      </c>
      <c r="D738" s="434" t="s">
        <v>1838</v>
      </c>
      <c r="E738" s="434">
        <v>1</v>
      </c>
      <c r="F738" s="308">
        <v>25684</v>
      </c>
      <c r="G738" s="84" t="s">
        <v>4039</v>
      </c>
      <c r="H738" s="400" t="s">
        <v>1069</v>
      </c>
      <c r="I738" s="413">
        <v>26546</v>
      </c>
      <c r="J738" s="85" t="s">
        <v>724</v>
      </c>
      <c r="K738" s="429" t="s">
        <v>725</v>
      </c>
      <c r="L738" s="413">
        <v>27399</v>
      </c>
      <c r="M738" s="85" t="s">
        <v>2197</v>
      </c>
      <c r="N738" s="310" t="s">
        <v>411</v>
      </c>
      <c r="O738" s="413">
        <v>28251</v>
      </c>
      <c r="P738" s="85" t="s">
        <v>1708</v>
      </c>
      <c r="Q738" s="429" t="s">
        <v>1433</v>
      </c>
      <c r="R738" s="413">
        <v>29102</v>
      </c>
      <c r="S738" s="85" t="s">
        <v>2274</v>
      </c>
      <c r="T738" s="310" t="s">
        <v>667</v>
      </c>
      <c r="U738" s="413">
        <v>29601</v>
      </c>
      <c r="V738" s="85" t="s">
        <v>2352</v>
      </c>
      <c r="W738" s="429" t="s">
        <v>1078</v>
      </c>
      <c r="X738" s="413">
        <v>30447</v>
      </c>
      <c r="Y738" s="85" t="s">
        <v>2501</v>
      </c>
      <c r="Z738" s="310" t="s">
        <v>338</v>
      </c>
      <c r="AA738" s="413">
        <v>31298</v>
      </c>
      <c r="AB738" s="85" t="s">
        <v>2359</v>
      </c>
      <c r="AC738" s="429" t="s">
        <v>2360</v>
      </c>
      <c r="AD738" s="413">
        <v>31332</v>
      </c>
      <c r="AE738" s="85" t="s">
        <v>2330</v>
      </c>
      <c r="AF738" s="429" t="s">
        <v>930</v>
      </c>
      <c r="AG738" s="413">
        <v>32128</v>
      </c>
      <c r="AH738" s="85" t="s">
        <v>3303</v>
      </c>
      <c r="AI738" s="429" t="s">
        <v>1227</v>
      </c>
    </row>
    <row r="739" spans="1:35" x14ac:dyDescent="0.25">
      <c r="A739" s="76">
        <f>IF('Basic Calculator'!$AE$17&lt;&gt;"",IF(VLOOKUP('Basic Calculator'!$AE$17,'Basic Calculator'!$AG$18:$AI$75,3,FALSE)=D739,1,0),0)</f>
        <v>0</v>
      </c>
      <c r="B739" s="405">
        <f>IF('Basic Calculator'!$AE$18&lt;&gt;"",IF('Basic Calculator'!$AE$18=E739,1,0),0)</f>
        <v>0</v>
      </c>
      <c r="C739" s="81">
        <f t="shared" si="12"/>
        <v>0</v>
      </c>
      <c r="D739" s="425" t="s">
        <v>1838</v>
      </c>
      <c r="E739" s="425">
        <v>2</v>
      </c>
      <c r="F739" s="309">
        <v>28880</v>
      </c>
      <c r="G739" s="78" t="s">
        <v>727</v>
      </c>
      <c r="H739" s="307" t="s">
        <v>434</v>
      </c>
      <c r="I739" s="414">
        <v>29567</v>
      </c>
      <c r="J739" s="77" t="s">
        <v>2483</v>
      </c>
      <c r="K739" s="430" t="s">
        <v>841</v>
      </c>
      <c r="L739" s="414">
        <v>30524</v>
      </c>
      <c r="M739" s="77" t="s">
        <v>1788</v>
      </c>
      <c r="N739" s="311" t="s">
        <v>1789</v>
      </c>
      <c r="O739" s="414">
        <v>31332</v>
      </c>
      <c r="P739" s="77" t="s">
        <v>2330</v>
      </c>
      <c r="Q739" s="430" t="s">
        <v>930</v>
      </c>
      <c r="R739" s="414">
        <v>31686</v>
      </c>
      <c r="S739" s="77" t="s">
        <v>730</v>
      </c>
      <c r="T739" s="311" t="s">
        <v>731</v>
      </c>
      <c r="U739" s="414">
        <v>32618</v>
      </c>
      <c r="V739" s="77" t="s">
        <v>1131</v>
      </c>
      <c r="W739" s="430" t="s">
        <v>1132</v>
      </c>
      <c r="X739" s="414">
        <v>33551</v>
      </c>
      <c r="Y739" s="77" t="s">
        <v>406</v>
      </c>
      <c r="Z739" s="311" t="s">
        <v>932</v>
      </c>
      <c r="AA739" s="414">
        <v>34483</v>
      </c>
      <c r="AB739" s="77" t="s">
        <v>3150</v>
      </c>
      <c r="AC739" s="430" t="s">
        <v>624</v>
      </c>
      <c r="AD739" s="414">
        <v>35415</v>
      </c>
      <c r="AE739" s="77" t="s">
        <v>299</v>
      </c>
      <c r="AF739" s="430" t="s">
        <v>1401</v>
      </c>
      <c r="AG739" s="414">
        <v>36347</v>
      </c>
      <c r="AH739" s="77" t="s">
        <v>3391</v>
      </c>
      <c r="AI739" s="430" t="s">
        <v>1535</v>
      </c>
    </row>
    <row r="740" spans="1:35" x14ac:dyDescent="0.25">
      <c r="A740" s="76">
        <f>IF('Basic Calculator'!$AE$17&lt;&gt;"",IF(VLOOKUP('Basic Calculator'!$AE$17,'Basic Calculator'!$AG$18:$AI$75,3,FALSE)=D740,1,0),0)</f>
        <v>0</v>
      </c>
      <c r="B740" s="405">
        <f>IF('Basic Calculator'!$AE$18&lt;&gt;"",IF('Basic Calculator'!$AE$18=E740,1,0),0)</f>
        <v>0</v>
      </c>
      <c r="C740" s="81">
        <f t="shared" si="12"/>
        <v>0</v>
      </c>
      <c r="D740" s="425" t="s">
        <v>1838</v>
      </c>
      <c r="E740" s="425">
        <v>3</v>
      </c>
      <c r="F740" s="309">
        <v>37813</v>
      </c>
      <c r="G740" s="78" t="s">
        <v>5315</v>
      </c>
      <c r="H740" s="307" t="s">
        <v>1266</v>
      </c>
      <c r="I740" s="414">
        <v>38864</v>
      </c>
      <c r="J740" s="77" t="s">
        <v>300</v>
      </c>
      <c r="K740" s="430" t="s">
        <v>1467</v>
      </c>
      <c r="L740" s="414">
        <v>39914</v>
      </c>
      <c r="M740" s="77" t="s">
        <v>618</v>
      </c>
      <c r="N740" s="311" t="s">
        <v>619</v>
      </c>
      <c r="O740" s="414">
        <v>40964</v>
      </c>
      <c r="P740" s="77" t="s">
        <v>2272</v>
      </c>
      <c r="Q740" s="430" t="s">
        <v>272</v>
      </c>
      <c r="R740" s="414">
        <v>42014</v>
      </c>
      <c r="S740" s="77" t="s">
        <v>176</v>
      </c>
      <c r="T740" s="311" t="s">
        <v>439</v>
      </c>
      <c r="U740" s="414">
        <v>43065</v>
      </c>
      <c r="V740" s="77" t="s">
        <v>1195</v>
      </c>
      <c r="W740" s="430" t="s">
        <v>1108</v>
      </c>
      <c r="X740" s="414">
        <v>44115</v>
      </c>
      <c r="Y740" s="77" t="s">
        <v>1269</v>
      </c>
      <c r="Z740" s="311" t="s">
        <v>1039</v>
      </c>
      <c r="AA740" s="414">
        <v>45165</v>
      </c>
      <c r="AB740" s="77" t="s">
        <v>3402</v>
      </c>
      <c r="AC740" s="430" t="s">
        <v>1045</v>
      </c>
      <c r="AD740" s="414">
        <v>46215</v>
      </c>
      <c r="AE740" s="77" t="s">
        <v>1468</v>
      </c>
      <c r="AF740" s="430" t="s">
        <v>3027</v>
      </c>
      <c r="AG740" s="414">
        <v>47265</v>
      </c>
      <c r="AH740" s="77" t="s">
        <v>851</v>
      </c>
      <c r="AI740" s="430" t="s">
        <v>802</v>
      </c>
    </row>
    <row r="741" spans="1:35" x14ac:dyDescent="0.25">
      <c r="A741" s="76">
        <f>IF('Basic Calculator'!$AE$17&lt;&gt;"",IF(VLOOKUP('Basic Calculator'!$AE$17,'Basic Calculator'!$AG$18:$AI$75,3,FALSE)=D741,1,0),0)</f>
        <v>0</v>
      </c>
      <c r="B741" s="405">
        <f>IF('Basic Calculator'!$AE$18&lt;&gt;"",IF('Basic Calculator'!$AE$18=E741,1,0),0)</f>
        <v>0</v>
      </c>
      <c r="C741" s="81">
        <f t="shared" si="12"/>
        <v>0</v>
      </c>
      <c r="D741" s="425" t="s">
        <v>1838</v>
      </c>
      <c r="E741" s="425">
        <v>4</v>
      </c>
      <c r="F741" s="309">
        <v>42445</v>
      </c>
      <c r="G741" s="78" t="s">
        <v>1606</v>
      </c>
      <c r="H741" s="307" t="s">
        <v>494</v>
      </c>
      <c r="I741" s="414">
        <v>43624</v>
      </c>
      <c r="J741" s="77" t="s">
        <v>219</v>
      </c>
      <c r="K741" s="430" t="s">
        <v>220</v>
      </c>
      <c r="L741" s="414">
        <v>44803</v>
      </c>
      <c r="M741" s="77" t="s">
        <v>221</v>
      </c>
      <c r="N741" s="311" t="s">
        <v>222</v>
      </c>
      <c r="O741" s="414">
        <v>45982</v>
      </c>
      <c r="P741" s="77" t="s">
        <v>223</v>
      </c>
      <c r="Q741" s="430" t="s">
        <v>224</v>
      </c>
      <c r="R741" s="414">
        <v>47160</v>
      </c>
      <c r="S741" s="77" t="s">
        <v>2762</v>
      </c>
      <c r="T741" s="311" t="s">
        <v>225</v>
      </c>
      <c r="U741" s="414">
        <v>48339</v>
      </c>
      <c r="V741" s="77" t="s">
        <v>226</v>
      </c>
      <c r="W741" s="430" t="s">
        <v>227</v>
      </c>
      <c r="X741" s="414">
        <v>49518</v>
      </c>
      <c r="Y741" s="77" t="s">
        <v>228</v>
      </c>
      <c r="Z741" s="311" t="s">
        <v>229</v>
      </c>
      <c r="AA741" s="414">
        <v>50696</v>
      </c>
      <c r="AB741" s="77" t="s">
        <v>192</v>
      </c>
      <c r="AC741" s="430" t="s">
        <v>230</v>
      </c>
      <c r="AD741" s="414">
        <v>51875</v>
      </c>
      <c r="AE741" s="77" t="s">
        <v>231</v>
      </c>
      <c r="AF741" s="430" t="s">
        <v>3554</v>
      </c>
      <c r="AG741" s="414">
        <v>53054</v>
      </c>
      <c r="AH741" s="77" t="s">
        <v>232</v>
      </c>
      <c r="AI741" s="430" t="s">
        <v>233</v>
      </c>
    </row>
    <row r="742" spans="1:35" x14ac:dyDescent="0.25">
      <c r="A742" s="76">
        <f>IF('Basic Calculator'!$AE$17&lt;&gt;"",IF(VLOOKUP('Basic Calculator'!$AE$17,'Basic Calculator'!$AG$18:$AI$75,3,FALSE)=D742,1,0),0)</f>
        <v>0</v>
      </c>
      <c r="B742" s="405">
        <f>IF('Basic Calculator'!$AE$18&lt;&gt;"",IF('Basic Calculator'!$AE$18=E742,1,0),0)</f>
        <v>0</v>
      </c>
      <c r="C742" s="81">
        <f t="shared" si="12"/>
        <v>0</v>
      </c>
      <c r="D742" s="425" t="s">
        <v>1838</v>
      </c>
      <c r="E742" s="425">
        <v>5</v>
      </c>
      <c r="F742" s="309">
        <v>48809</v>
      </c>
      <c r="G742" s="78" t="s">
        <v>1159</v>
      </c>
      <c r="H742" s="307" t="s">
        <v>1160</v>
      </c>
      <c r="I742" s="414">
        <v>50127</v>
      </c>
      <c r="J742" s="77" t="s">
        <v>2000</v>
      </c>
      <c r="K742" s="430" t="s">
        <v>598</v>
      </c>
      <c r="L742" s="414">
        <v>51446</v>
      </c>
      <c r="M742" s="77" t="s">
        <v>1378</v>
      </c>
      <c r="N742" s="311" t="s">
        <v>1246</v>
      </c>
      <c r="O742" s="414">
        <v>52765</v>
      </c>
      <c r="P742" s="77" t="s">
        <v>419</v>
      </c>
      <c r="Q742" s="430" t="s">
        <v>2011</v>
      </c>
      <c r="R742" s="414">
        <v>54084</v>
      </c>
      <c r="S742" s="77" t="s">
        <v>995</v>
      </c>
      <c r="T742" s="311" t="s">
        <v>977</v>
      </c>
      <c r="U742" s="414">
        <v>55403</v>
      </c>
      <c r="V742" s="77" t="s">
        <v>609</v>
      </c>
      <c r="W742" s="430" t="s">
        <v>1726</v>
      </c>
      <c r="X742" s="414">
        <v>56722</v>
      </c>
      <c r="Y742" s="77" t="s">
        <v>1266</v>
      </c>
      <c r="Z742" s="311" t="s">
        <v>1597</v>
      </c>
      <c r="AA742" s="414">
        <v>58041</v>
      </c>
      <c r="AB742" s="77" t="s">
        <v>586</v>
      </c>
      <c r="AC742" s="430" t="s">
        <v>587</v>
      </c>
      <c r="AD742" s="414">
        <v>59360</v>
      </c>
      <c r="AE742" s="77" t="s">
        <v>1446</v>
      </c>
      <c r="AF742" s="430" t="s">
        <v>2320</v>
      </c>
      <c r="AG742" s="414">
        <v>60679</v>
      </c>
      <c r="AH742" s="77" t="s">
        <v>371</v>
      </c>
      <c r="AI742" s="430" t="s">
        <v>2213</v>
      </c>
    </row>
    <row r="743" spans="1:35" x14ac:dyDescent="0.25">
      <c r="A743" s="76">
        <f>IF('Basic Calculator'!$AE$17&lt;&gt;"",IF(VLOOKUP('Basic Calculator'!$AE$17,'Basic Calculator'!$AG$18:$AI$75,3,FALSE)=D743,1,0),0)</f>
        <v>0</v>
      </c>
      <c r="B743" s="405">
        <f>IF('Basic Calculator'!$AE$18&lt;&gt;"",IF('Basic Calculator'!$AE$18=E743,1,0),0)</f>
        <v>0</v>
      </c>
      <c r="C743" s="81">
        <f t="shared" si="12"/>
        <v>0</v>
      </c>
      <c r="D743" s="425" t="s">
        <v>1838</v>
      </c>
      <c r="E743" s="425">
        <v>6</v>
      </c>
      <c r="F743" s="309">
        <v>51471</v>
      </c>
      <c r="G743" s="78" t="s">
        <v>417</v>
      </c>
      <c r="H743" s="307" t="s">
        <v>934</v>
      </c>
      <c r="I743" s="414">
        <v>52942</v>
      </c>
      <c r="J743" s="77" t="s">
        <v>1662</v>
      </c>
      <c r="K743" s="430" t="s">
        <v>1425</v>
      </c>
      <c r="L743" s="414">
        <v>54412</v>
      </c>
      <c r="M743" s="77" t="s">
        <v>1817</v>
      </c>
      <c r="N743" s="311" t="s">
        <v>2032</v>
      </c>
      <c r="O743" s="414">
        <v>55883</v>
      </c>
      <c r="P743" s="77" t="s">
        <v>531</v>
      </c>
      <c r="Q743" s="430" t="s">
        <v>1537</v>
      </c>
      <c r="R743" s="414">
        <v>57354</v>
      </c>
      <c r="S743" s="77" t="s">
        <v>1948</v>
      </c>
      <c r="T743" s="311" t="s">
        <v>1249</v>
      </c>
      <c r="U743" s="414">
        <v>58825</v>
      </c>
      <c r="V743" s="77" t="s">
        <v>378</v>
      </c>
      <c r="W743" s="430" t="s">
        <v>2713</v>
      </c>
      <c r="X743" s="414">
        <v>60295</v>
      </c>
      <c r="Y743" s="77" t="s">
        <v>1578</v>
      </c>
      <c r="Z743" s="311" t="s">
        <v>2402</v>
      </c>
      <c r="AA743" s="414">
        <v>61766</v>
      </c>
      <c r="AB743" s="77" t="s">
        <v>1264</v>
      </c>
      <c r="AC743" s="430" t="s">
        <v>1596</v>
      </c>
      <c r="AD743" s="414">
        <v>63237</v>
      </c>
      <c r="AE743" s="77" t="s">
        <v>209</v>
      </c>
      <c r="AF743" s="430" t="s">
        <v>2649</v>
      </c>
      <c r="AG743" s="414">
        <v>64708</v>
      </c>
      <c r="AH743" s="77" t="s">
        <v>329</v>
      </c>
      <c r="AI743" s="430" t="s">
        <v>2163</v>
      </c>
    </row>
    <row r="744" spans="1:35" x14ac:dyDescent="0.25">
      <c r="A744" s="76">
        <f>IF('Basic Calculator'!$AE$17&lt;&gt;"",IF(VLOOKUP('Basic Calculator'!$AE$17,'Basic Calculator'!$AG$18:$AI$75,3,FALSE)=D744,1,0),0)</f>
        <v>0</v>
      </c>
      <c r="B744" s="405">
        <f>IF('Basic Calculator'!$AE$18&lt;&gt;"",IF('Basic Calculator'!$AE$18=E744,1,0),0)</f>
        <v>0</v>
      </c>
      <c r="C744" s="81">
        <f t="shared" si="12"/>
        <v>0</v>
      </c>
      <c r="D744" s="425" t="s">
        <v>1838</v>
      </c>
      <c r="E744" s="425">
        <v>7</v>
      </c>
      <c r="F744" s="309">
        <v>55562</v>
      </c>
      <c r="G744" s="78" t="s">
        <v>375</v>
      </c>
      <c r="H744" s="307" t="s">
        <v>376</v>
      </c>
      <c r="I744" s="414">
        <v>57196</v>
      </c>
      <c r="J744" s="77" t="s">
        <v>377</v>
      </c>
      <c r="K744" s="430" t="s">
        <v>572</v>
      </c>
      <c r="L744" s="414">
        <v>58831</v>
      </c>
      <c r="M744" s="77" t="s">
        <v>378</v>
      </c>
      <c r="N744" s="311" t="s">
        <v>2713</v>
      </c>
      <c r="O744" s="414">
        <v>60465</v>
      </c>
      <c r="P744" s="77" t="s">
        <v>379</v>
      </c>
      <c r="Q744" s="430" t="s">
        <v>719</v>
      </c>
      <c r="R744" s="414">
        <v>62099</v>
      </c>
      <c r="S744" s="77" t="s">
        <v>432</v>
      </c>
      <c r="T744" s="311" t="s">
        <v>2759</v>
      </c>
      <c r="U744" s="414">
        <v>63733</v>
      </c>
      <c r="V744" s="77" t="s">
        <v>381</v>
      </c>
      <c r="W744" s="430" t="s">
        <v>3436</v>
      </c>
      <c r="X744" s="414">
        <v>65368</v>
      </c>
      <c r="Y744" s="77" t="s">
        <v>382</v>
      </c>
      <c r="Z744" s="311" t="s">
        <v>2776</v>
      </c>
      <c r="AA744" s="414">
        <v>67002</v>
      </c>
      <c r="AB744" s="77" t="s">
        <v>1273</v>
      </c>
      <c r="AC744" s="430" t="s">
        <v>3348</v>
      </c>
      <c r="AD744" s="414">
        <v>68636</v>
      </c>
      <c r="AE744" s="77" t="s">
        <v>1299</v>
      </c>
      <c r="AF744" s="430" t="s">
        <v>3009</v>
      </c>
      <c r="AG744" s="414">
        <v>70271</v>
      </c>
      <c r="AH744" s="77" t="s">
        <v>2481</v>
      </c>
      <c r="AI744" s="430" t="s">
        <v>3009</v>
      </c>
    </row>
    <row r="745" spans="1:35" x14ac:dyDescent="0.25">
      <c r="A745" s="76">
        <f>IF('Basic Calculator'!$AE$17&lt;&gt;"",IF(VLOOKUP('Basic Calculator'!$AE$17,'Basic Calculator'!$AG$18:$AI$75,3,FALSE)=D745,1,0),0)</f>
        <v>0</v>
      </c>
      <c r="B745" s="405">
        <f>IF('Basic Calculator'!$AE$18&lt;&gt;"",IF('Basic Calculator'!$AE$18=E745,1,0),0)</f>
        <v>0</v>
      </c>
      <c r="C745" s="81">
        <f t="shared" si="12"/>
        <v>0</v>
      </c>
      <c r="D745" s="425" t="s">
        <v>1838</v>
      </c>
      <c r="E745" s="425">
        <v>8</v>
      </c>
      <c r="F745" s="309">
        <v>57911</v>
      </c>
      <c r="G745" s="78" t="s">
        <v>423</v>
      </c>
      <c r="H745" s="307" t="s">
        <v>2928</v>
      </c>
      <c r="I745" s="414">
        <v>59721</v>
      </c>
      <c r="J745" s="77" t="s">
        <v>588</v>
      </c>
      <c r="K745" s="430" t="s">
        <v>1118</v>
      </c>
      <c r="L745" s="414">
        <v>61530</v>
      </c>
      <c r="M745" s="77" t="s">
        <v>918</v>
      </c>
      <c r="N745" s="311" t="s">
        <v>2638</v>
      </c>
      <c r="O745" s="414">
        <v>63340</v>
      </c>
      <c r="P745" s="77" t="s">
        <v>4112</v>
      </c>
      <c r="Q745" s="430" t="s">
        <v>4113</v>
      </c>
      <c r="R745" s="414">
        <v>65149</v>
      </c>
      <c r="S745" s="77" t="s">
        <v>1714</v>
      </c>
      <c r="T745" s="311" t="s">
        <v>3143</v>
      </c>
      <c r="U745" s="414">
        <v>66959</v>
      </c>
      <c r="V745" s="77" t="s">
        <v>2260</v>
      </c>
      <c r="W745" s="430" t="s">
        <v>2742</v>
      </c>
      <c r="X745" s="414">
        <v>68768</v>
      </c>
      <c r="Y745" s="77" t="s">
        <v>2338</v>
      </c>
      <c r="Z745" s="311" t="s">
        <v>3009</v>
      </c>
      <c r="AA745" s="414">
        <v>70578</v>
      </c>
      <c r="AB745" s="77" t="s">
        <v>3271</v>
      </c>
      <c r="AC745" s="430" t="s">
        <v>3009</v>
      </c>
      <c r="AD745" s="414">
        <v>72388</v>
      </c>
      <c r="AE745" s="77" t="s">
        <v>2685</v>
      </c>
      <c r="AF745" s="430" t="s">
        <v>3009</v>
      </c>
      <c r="AG745" s="414">
        <v>74197</v>
      </c>
      <c r="AH745" s="77" t="s">
        <v>576</v>
      </c>
      <c r="AI745" s="430" t="s">
        <v>3009</v>
      </c>
    </row>
    <row r="746" spans="1:35" x14ac:dyDescent="0.25">
      <c r="A746" s="76">
        <f>IF('Basic Calculator'!$AE$17&lt;&gt;"",IF(VLOOKUP('Basic Calculator'!$AE$17,'Basic Calculator'!$AG$18:$AI$75,3,FALSE)=D746,1,0),0)</f>
        <v>0</v>
      </c>
      <c r="B746" s="405">
        <f>IF('Basic Calculator'!$AE$18&lt;&gt;"",IF('Basic Calculator'!$AE$18=E746,1,0),0)</f>
        <v>0</v>
      </c>
      <c r="C746" s="81">
        <f t="shared" si="12"/>
        <v>0</v>
      </c>
      <c r="D746" s="425" t="s">
        <v>1838</v>
      </c>
      <c r="E746" s="425">
        <v>9</v>
      </c>
      <c r="F746" s="309">
        <v>61965</v>
      </c>
      <c r="G746" s="78" t="s">
        <v>202</v>
      </c>
      <c r="H746" s="307" t="s">
        <v>2692</v>
      </c>
      <c r="I746" s="414">
        <v>63964</v>
      </c>
      <c r="J746" s="77" t="s">
        <v>1475</v>
      </c>
      <c r="K746" s="430" t="s">
        <v>2349</v>
      </c>
      <c r="L746" s="414">
        <v>65962</v>
      </c>
      <c r="M746" s="77" t="s">
        <v>3848</v>
      </c>
      <c r="N746" s="311" t="s">
        <v>4268</v>
      </c>
      <c r="O746" s="414">
        <v>67961</v>
      </c>
      <c r="P746" s="77" t="s">
        <v>2836</v>
      </c>
      <c r="Q746" s="430" t="s">
        <v>5316</v>
      </c>
      <c r="R746" s="414">
        <v>69960</v>
      </c>
      <c r="S746" s="77" t="s">
        <v>2841</v>
      </c>
      <c r="T746" s="311" t="s">
        <v>3009</v>
      </c>
      <c r="U746" s="414">
        <v>71959</v>
      </c>
      <c r="V746" s="77" t="s">
        <v>1178</v>
      </c>
      <c r="W746" s="430" t="s">
        <v>3009</v>
      </c>
      <c r="X746" s="414">
        <v>73958</v>
      </c>
      <c r="Y746" s="77" t="s">
        <v>2040</v>
      </c>
      <c r="Z746" s="311" t="s">
        <v>3009</v>
      </c>
      <c r="AA746" s="414">
        <v>75956</v>
      </c>
      <c r="AB746" s="77" t="s">
        <v>1167</v>
      </c>
      <c r="AC746" s="430" t="s">
        <v>3009</v>
      </c>
      <c r="AD746" s="414">
        <v>77955</v>
      </c>
      <c r="AE746" s="77" t="s">
        <v>1797</v>
      </c>
      <c r="AF746" s="430" t="s">
        <v>3009</v>
      </c>
      <c r="AG746" s="414">
        <v>79954</v>
      </c>
      <c r="AH746" s="77" t="s">
        <v>1665</v>
      </c>
      <c r="AI746" s="430" t="s">
        <v>3009</v>
      </c>
    </row>
    <row r="747" spans="1:35" x14ac:dyDescent="0.25">
      <c r="A747" s="76">
        <f>IF('Basic Calculator'!$AE$17&lt;&gt;"",IF(VLOOKUP('Basic Calculator'!$AE$17,'Basic Calculator'!$AG$18:$AI$75,3,FALSE)=D747,1,0),0)</f>
        <v>0</v>
      </c>
      <c r="B747" s="405">
        <f>IF('Basic Calculator'!$AE$18&lt;&gt;"",IF('Basic Calculator'!$AE$18=E747,1,0),0)</f>
        <v>0</v>
      </c>
      <c r="C747" s="81">
        <f t="shared" si="12"/>
        <v>0</v>
      </c>
      <c r="D747" s="425" t="s">
        <v>1838</v>
      </c>
      <c r="E747" s="425">
        <v>10</v>
      </c>
      <c r="F747" s="309">
        <v>68237</v>
      </c>
      <c r="G747" s="78" t="s">
        <v>1807</v>
      </c>
      <c r="H747" s="307" t="s">
        <v>3009</v>
      </c>
      <c r="I747" s="414">
        <v>70438</v>
      </c>
      <c r="J747" s="77" t="s">
        <v>2427</v>
      </c>
      <c r="K747" s="430" t="s">
        <v>3009</v>
      </c>
      <c r="L747" s="414">
        <v>72639</v>
      </c>
      <c r="M747" s="77" t="s">
        <v>4114</v>
      </c>
      <c r="N747" s="311" t="s">
        <v>3009</v>
      </c>
      <c r="O747" s="414">
        <v>74840</v>
      </c>
      <c r="P747" s="77" t="s">
        <v>1811</v>
      </c>
      <c r="Q747" s="430" t="s">
        <v>3009</v>
      </c>
      <c r="R747" s="414">
        <v>77040</v>
      </c>
      <c r="S747" s="77" t="s">
        <v>2898</v>
      </c>
      <c r="T747" s="311" t="s">
        <v>3009</v>
      </c>
      <c r="U747" s="414">
        <v>79241</v>
      </c>
      <c r="V747" s="77" t="s">
        <v>1832</v>
      </c>
      <c r="W747" s="430" t="s">
        <v>3009</v>
      </c>
      <c r="X747" s="414">
        <v>81442</v>
      </c>
      <c r="Y747" s="77" t="s">
        <v>1349</v>
      </c>
      <c r="Z747" s="311" t="s">
        <v>3009</v>
      </c>
      <c r="AA747" s="414">
        <v>83643</v>
      </c>
      <c r="AB747" s="77" t="s">
        <v>2335</v>
      </c>
      <c r="AC747" s="430" t="s">
        <v>3009</v>
      </c>
      <c r="AD747" s="414">
        <v>85844</v>
      </c>
      <c r="AE747" s="77" t="s">
        <v>2895</v>
      </c>
      <c r="AF747" s="430" t="s">
        <v>3009</v>
      </c>
      <c r="AG747" s="414">
        <v>88045</v>
      </c>
      <c r="AH747" s="77" t="s">
        <v>3968</v>
      </c>
      <c r="AI747" s="430" t="s">
        <v>3009</v>
      </c>
    </row>
    <row r="748" spans="1:35" x14ac:dyDescent="0.25">
      <c r="A748" s="76">
        <f>IF('Basic Calculator'!$AE$17&lt;&gt;"",IF(VLOOKUP('Basic Calculator'!$AE$17,'Basic Calculator'!$AG$18:$AI$75,3,FALSE)=D748,1,0),0)</f>
        <v>0</v>
      </c>
      <c r="B748" s="405">
        <f>IF('Basic Calculator'!$AE$18&lt;&gt;"",IF('Basic Calculator'!$AE$18=E748,1,0),0)</f>
        <v>0</v>
      </c>
      <c r="C748" s="81">
        <f t="shared" si="12"/>
        <v>0</v>
      </c>
      <c r="D748" s="425" t="s">
        <v>1838</v>
      </c>
      <c r="E748" s="425">
        <v>11</v>
      </c>
      <c r="F748" s="309">
        <v>72553</v>
      </c>
      <c r="G748" s="78" t="s">
        <v>669</v>
      </c>
      <c r="H748" s="307" t="s">
        <v>3009</v>
      </c>
      <c r="I748" s="414">
        <v>74972</v>
      </c>
      <c r="J748" s="77" t="s">
        <v>2662</v>
      </c>
      <c r="K748" s="430" t="s">
        <v>3009</v>
      </c>
      <c r="L748" s="414">
        <v>77390</v>
      </c>
      <c r="M748" s="77" t="s">
        <v>1097</v>
      </c>
      <c r="N748" s="311" t="s">
        <v>3009</v>
      </c>
      <c r="O748" s="414">
        <v>79808</v>
      </c>
      <c r="P748" s="77" t="s">
        <v>485</v>
      </c>
      <c r="Q748" s="430" t="s">
        <v>3009</v>
      </c>
      <c r="R748" s="414">
        <v>82226</v>
      </c>
      <c r="S748" s="77" t="s">
        <v>4665</v>
      </c>
      <c r="T748" s="311" t="s">
        <v>3009</v>
      </c>
      <c r="U748" s="414">
        <v>84644</v>
      </c>
      <c r="V748" s="77" t="s">
        <v>1291</v>
      </c>
      <c r="W748" s="430" t="s">
        <v>3009</v>
      </c>
      <c r="X748" s="414">
        <v>87062</v>
      </c>
      <c r="Y748" s="77" t="s">
        <v>587</v>
      </c>
      <c r="Z748" s="311" t="s">
        <v>3009</v>
      </c>
      <c r="AA748" s="414">
        <v>89481</v>
      </c>
      <c r="AB748" s="77" t="s">
        <v>3406</v>
      </c>
      <c r="AC748" s="430" t="s">
        <v>3009</v>
      </c>
      <c r="AD748" s="414">
        <v>91899</v>
      </c>
      <c r="AE748" s="77" t="s">
        <v>2574</v>
      </c>
      <c r="AF748" s="430" t="s">
        <v>3009</v>
      </c>
      <c r="AG748" s="414">
        <v>94317</v>
      </c>
      <c r="AH748" s="77" t="s">
        <v>2599</v>
      </c>
      <c r="AI748" s="430" t="s">
        <v>3009</v>
      </c>
    </row>
    <row r="749" spans="1:35" x14ac:dyDescent="0.25">
      <c r="A749" s="76">
        <f>IF('Basic Calculator'!$AE$17&lt;&gt;"",IF(VLOOKUP('Basic Calculator'!$AE$17,'Basic Calculator'!$AG$18:$AI$75,3,FALSE)=D749,1,0),0)</f>
        <v>0</v>
      </c>
      <c r="B749" s="405">
        <f>IF('Basic Calculator'!$AE$18&lt;&gt;"",IF('Basic Calculator'!$AE$18=E749,1,0),0)</f>
        <v>0</v>
      </c>
      <c r="C749" s="81">
        <f t="shared" si="12"/>
        <v>0</v>
      </c>
      <c r="D749" s="425" t="s">
        <v>1838</v>
      </c>
      <c r="E749" s="425">
        <v>12</v>
      </c>
      <c r="F749" s="309">
        <v>86962</v>
      </c>
      <c r="G749" s="78" t="s">
        <v>1603</v>
      </c>
      <c r="H749" s="307" t="s">
        <v>3009</v>
      </c>
      <c r="I749" s="414">
        <v>89860</v>
      </c>
      <c r="J749" s="77" t="s">
        <v>3339</v>
      </c>
      <c r="K749" s="430" t="s">
        <v>3009</v>
      </c>
      <c r="L749" s="414">
        <v>92759</v>
      </c>
      <c r="M749" s="77" t="s">
        <v>3000</v>
      </c>
      <c r="N749" s="311" t="s">
        <v>3009</v>
      </c>
      <c r="O749" s="414">
        <v>95657</v>
      </c>
      <c r="P749" s="77" t="s">
        <v>2719</v>
      </c>
      <c r="Q749" s="430" t="s">
        <v>3009</v>
      </c>
      <c r="R749" s="414">
        <v>98555</v>
      </c>
      <c r="S749" s="77" t="s">
        <v>4228</v>
      </c>
      <c r="T749" s="311" t="s">
        <v>3009</v>
      </c>
      <c r="U749" s="414">
        <v>101453</v>
      </c>
      <c r="V749" s="77" t="s">
        <v>2972</v>
      </c>
      <c r="W749" s="430" t="s">
        <v>3009</v>
      </c>
      <c r="X749" s="414">
        <v>104352</v>
      </c>
      <c r="Y749" s="77" t="s">
        <v>3125</v>
      </c>
      <c r="Z749" s="311" t="s">
        <v>3125</v>
      </c>
      <c r="AA749" s="414">
        <v>107250</v>
      </c>
      <c r="AB749" s="77" t="s">
        <v>3154</v>
      </c>
      <c r="AC749" s="430" t="s">
        <v>3154</v>
      </c>
      <c r="AD749" s="414">
        <v>110148</v>
      </c>
      <c r="AE749" s="77" t="s">
        <v>4236</v>
      </c>
      <c r="AF749" s="430" t="s">
        <v>4236</v>
      </c>
      <c r="AG749" s="414">
        <v>113047</v>
      </c>
      <c r="AH749" s="77" t="s">
        <v>4544</v>
      </c>
      <c r="AI749" s="430" t="s">
        <v>4544</v>
      </c>
    </row>
    <row r="750" spans="1:35" x14ac:dyDescent="0.25">
      <c r="A750" s="76">
        <f>IF('Basic Calculator'!$AE$17&lt;&gt;"",IF(VLOOKUP('Basic Calculator'!$AE$17,'Basic Calculator'!$AG$18:$AI$75,3,FALSE)=D750,1,0),0)</f>
        <v>0</v>
      </c>
      <c r="B750" s="405">
        <f>IF('Basic Calculator'!$AE$18&lt;&gt;"",IF('Basic Calculator'!$AE$18=E750,1,0),0)</f>
        <v>0</v>
      </c>
      <c r="C750" s="81">
        <f t="shared" si="12"/>
        <v>0</v>
      </c>
      <c r="D750" s="425" t="s">
        <v>1838</v>
      </c>
      <c r="E750" s="425">
        <v>13</v>
      </c>
      <c r="F750" s="309">
        <v>103409</v>
      </c>
      <c r="G750" s="78" t="s">
        <v>3959</v>
      </c>
      <c r="H750" s="307" t="s">
        <v>3959</v>
      </c>
      <c r="I750" s="414">
        <v>106856</v>
      </c>
      <c r="J750" s="77" t="s">
        <v>3921</v>
      </c>
      <c r="K750" s="430" t="s">
        <v>3921</v>
      </c>
      <c r="L750" s="414">
        <v>110304</v>
      </c>
      <c r="M750" s="77" t="s">
        <v>3795</v>
      </c>
      <c r="N750" s="311" t="s">
        <v>3795</v>
      </c>
      <c r="O750" s="414">
        <v>113751</v>
      </c>
      <c r="P750" s="77" t="s">
        <v>5317</v>
      </c>
      <c r="Q750" s="430" t="s">
        <v>5317</v>
      </c>
      <c r="R750" s="414">
        <v>117198</v>
      </c>
      <c r="S750" s="77" t="s">
        <v>5318</v>
      </c>
      <c r="T750" s="311" t="s">
        <v>5318</v>
      </c>
      <c r="U750" s="414">
        <v>120646</v>
      </c>
      <c r="V750" s="77" t="s">
        <v>4119</v>
      </c>
      <c r="W750" s="430" t="s">
        <v>4119</v>
      </c>
      <c r="X750" s="414">
        <v>124093</v>
      </c>
      <c r="Y750" s="77" t="s">
        <v>4844</v>
      </c>
      <c r="Z750" s="311" t="s">
        <v>4844</v>
      </c>
      <c r="AA750" s="414">
        <v>127541</v>
      </c>
      <c r="AB750" s="77" t="s">
        <v>2640</v>
      </c>
      <c r="AC750" s="430" t="s">
        <v>2640</v>
      </c>
      <c r="AD750" s="414">
        <v>130988</v>
      </c>
      <c r="AE750" s="77" t="s">
        <v>5319</v>
      </c>
      <c r="AF750" s="430" t="s">
        <v>5319</v>
      </c>
      <c r="AG750" s="414">
        <v>134435</v>
      </c>
      <c r="AH750" s="77" t="s">
        <v>5320</v>
      </c>
      <c r="AI750" s="430" t="s">
        <v>5320</v>
      </c>
    </row>
    <row r="751" spans="1:35" x14ac:dyDescent="0.25">
      <c r="A751" s="76">
        <f>IF('Basic Calculator'!$AE$17&lt;&gt;"",IF(VLOOKUP('Basic Calculator'!$AE$17,'Basic Calculator'!$AG$18:$AI$75,3,FALSE)=D751,1,0),0)</f>
        <v>0</v>
      </c>
      <c r="B751" s="405">
        <f>IF('Basic Calculator'!$AE$18&lt;&gt;"",IF('Basic Calculator'!$AE$18=E751,1,0),0)</f>
        <v>0</v>
      </c>
      <c r="C751" s="81">
        <f t="shared" si="12"/>
        <v>0</v>
      </c>
      <c r="D751" s="425" t="s">
        <v>1838</v>
      </c>
      <c r="E751" s="425">
        <v>14</v>
      </c>
      <c r="F751" s="309">
        <v>122198</v>
      </c>
      <c r="G751" s="78" t="s">
        <v>4508</v>
      </c>
      <c r="H751" s="307" t="s">
        <v>4508</v>
      </c>
      <c r="I751" s="414">
        <v>126272</v>
      </c>
      <c r="J751" s="77" t="s">
        <v>3733</v>
      </c>
      <c r="K751" s="430" t="s">
        <v>3733</v>
      </c>
      <c r="L751" s="414">
        <v>130345</v>
      </c>
      <c r="M751" s="77" t="s">
        <v>5321</v>
      </c>
      <c r="N751" s="311" t="s">
        <v>5321</v>
      </c>
      <c r="O751" s="414">
        <v>134419</v>
      </c>
      <c r="P751" s="77" t="s">
        <v>3694</v>
      </c>
      <c r="Q751" s="430" t="s">
        <v>3694</v>
      </c>
      <c r="R751" s="414">
        <v>138492</v>
      </c>
      <c r="S751" s="77" t="s">
        <v>5322</v>
      </c>
      <c r="T751" s="311" t="s">
        <v>5322</v>
      </c>
      <c r="U751" s="414">
        <v>142566</v>
      </c>
      <c r="V751" s="77" t="s">
        <v>4126</v>
      </c>
      <c r="W751" s="430" t="s">
        <v>4126</v>
      </c>
      <c r="X751" s="414">
        <v>146639</v>
      </c>
      <c r="Y751" s="77" t="s">
        <v>5323</v>
      </c>
      <c r="Z751" s="311" t="s">
        <v>5323</v>
      </c>
      <c r="AA751" s="414">
        <v>150713</v>
      </c>
      <c r="AB751" s="77" t="s">
        <v>3408</v>
      </c>
      <c r="AC751" s="430" t="s">
        <v>3408</v>
      </c>
      <c r="AD751" s="414">
        <v>154787</v>
      </c>
      <c r="AE751" s="77" t="s">
        <v>4249</v>
      </c>
      <c r="AF751" s="430" t="s">
        <v>4249</v>
      </c>
      <c r="AG751" s="414">
        <v>158860</v>
      </c>
      <c r="AH751" s="77" t="s">
        <v>5324</v>
      </c>
      <c r="AI751" s="430" t="s">
        <v>5324</v>
      </c>
    </row>
    <row r="752" spans="1:35" ht="15.75" thickBot="1" x14ac:dyDescent="0.3">
      <c r="A752" s="419">
        <f>IF('Basic Calculator'!$AE$17&lt;&gt;"",IF(VLOOKUP('Basic Calculator'!$AE$17,'Basic Calculator'!$AG$18:$AI$75,3,FALSE)=D752,1,0),0)</f>
        <v>0</v>
      </c>
      <c r="B752" s="420">
        <f>IF('Basic Calculator'!$AE$18&lt;&gt;"",IF('Basic Calculator'!$AE$18=E752,1,0),0)</f>
        <v>0</v>
      </c>
      <c r="C752" s="422">
        <f t="shared" si="12"/>
        <v>0</v>
      </c>
      <c r="D752" s="426" t="s">
        <v>1838</v>
      </c>
      <c r="E752" s="426">
        <v>15</v>
      </c>
      <c r="F752" s="423">
        <v>143736</v>
      </c>
      <c r="G752" s="416" t="s">
        <v>4696</v>
      </c>
      <c r="H752" s="428" t="s">
        <v>4696</v>
      </c>
      <c r="I752" s="415">
        <v>148527</v>
      </c>
      <c r="J752" s="431" t="s">
        <v>3351</v>
      </c>
      <c r="K752" s="432" t="s">
        <v>3351</v>
      </c>
      <c r="L752" s="415">
        <v>153318</v>
      </c>
      <c r="M752" s="431" t="s">
        <v>5325</v>
      </c>
      <c r="N752" s="433" t="s">
        <v>5325</v>
      </c>
      <c r="O752" s="415">
        <v>158109</v>
      </c>
      <c r="P752" s="431" t="s">
        <v>3911</v>
      </c>
      <c r="Q752" s="432" t="s">
        <v>3911</v>
      </c>
      <c r="R752" s="415">
        <v>162900</v>
      </c>
      <c r="S752" s="431" t="s">
        <v>5326</v>
      </c>
      <c r="T752" s="433" t="s">
        <v>5326</v>
      </c>
      <c r="U752" s="415">
        <v>167690</v>
      </c>
      <c r="V752" s="431" t="s">
        <v>4134</v>
      </c>
      <c r="W752" s="432" t="s">
        <v>4134</v>
      </c>
      <c r="X752" s="415">
        <v>172481</v>
      </c>
      <c r="Y752" s="431" t="s">
        <v>5327</v>
      </c>
      <c r="Z752" s="433" t="s">
        <v>5327</v>
      </c>
      <c r="AA752" s="415">
        <v>177272</v>
      </c>
      <c r="AB752" s="431" t="s">
        <v>5328</v>
      </c>
      <c r="AC752" s="432" t="s">
        <v>5328</v>
      </c>
      <c r="AD752" s="415">
        <v>182063</v>
      </c>
      <c r="AE752" s="431" t="s">
        <v>5329</v>
      </c>
      <c r="AF752" s="432" t="s">
        <v>5329</v>
      </c>
      <c r="AG752" s="415">
        <v>186854</v>
      </c>
      <c r="AH752" s="431" t="s">
        <v>5330</v>
      </c>
      <c r="AI752" s="432" t="s">
        <v>5330</v>
      </c>
    </row>
    <row r="753" spans="1:35" x14ac:dyDescent="0.25">
      <c r="A753" s="82">
        <f>IF('Basic Calculator'!$AE$17&lt;&gt;"",IF(VLOOKUP('Basic Calculator'!$AE$17,'Basic Calculator'!$AG$18:$AI$75,3,FALSE)=D753,1,0),0)</f>
        <v>0</v>
      </c>
      <c r="B753" s="407">
        <f>IF('Basic Calculator'!$AE$18&lt;&gt;"",IF('Basic Calculator'!$AE$18=E753,1,0),0)</f>
        <v>0</v>
      </c>
      <c r="C753" s="83">
        <f t="shared" si="12"/>
        <v>0</v>
      </c>
      <c r="D753" s="434" t="s">
        <v>1841</v>
      </c>
      <c r="E753" s="434">
        <v>1</v>
      </c>
      <c r="F753" s="308">
        <v>28397</v>
      </c>
      <c r="G753" s="84" t="s">
        <v>1955</v>
      </c>
      <c r="H753" s="400" t="s">
        <v>1587</v>
      </c>
      <c r="I753" s="413">
        <v>29350</v>
      </c>
      <c r="J753" s="85" t="s">
        <v>2127</v>
      </c>
      <c r="K753" s="429" t="s">
        <v>1327</v>
      </c>
      <c r="L753" s="413">
        <v>30293</v>
      </c>
      <c r="M753" s="85" t="s">
        <v>1460</v>
      </c>
      <c r="N753" s="310" t="s">
        <v>1461</v>
      </c>
      <c r="O753" s="413">
        <v>31235</v>
      </c>
      <c r="P753" s="85" t="s">
        <v>2449</v>
      </c>
      <c r="Q753" s="429" t="s">
        <v>1146</v>
      </c>
      <c r="R753" s="413">
        <v>32176</v>
      </c>
      <c r="S753" s="85" t="s">
        <v>2421</v>
      </c>
      <c r="T753" s="310" t="s">
        <v>1619</v>
      </c>
      <c r="U753" s="413">
        <v>32728</v>
      </c>
      <c r="V753" s="85" t="s">
        <v>4302</v>
      </c>
      <c r="W753" s="429" t="s">
        <v>1816</v>
      </c>
      <c r="X753" s="413">
        <v>33663</v>
      </c>
      <c r="Y753" s="85" t="s">
        <v>2238</v>
      </c>
      <c r="Z753" s="310" t="s">
        <v>344</v>
      </c>
      <c r="AA753" s="413">
        <v>34605</v>
      </c>
      <c r="AB753" s="85" t="s">
        <v>1839</v>
      </c>
      <c r="AC753" s="429" t="s">
        <v>785</v>
      </c>
      <c r="AD753" s="413">
        <v>34642</v>
      </c>
      <c r="AE753" s="85" t="s">
        <v>4378</v>
      </c>
      <c r="AF753" s="429" t="s">
        <v>1796</v>
      </c>
      <c r="AG753" s="413">
        <v>35522</v>
      </c>
      <c r="AH753" s="85" t="s">
        <v>4783</v>
      </c>
      <c r="AI753" s="429" t="s">
        <v>2424</v>
      </c>
    </row>
    <row r="754" spans="1:35" x14ac:dyDescent="0.25">
      <c r="A754" s="76">
        <f>IF('Basic Calculator'!$AE$17&lt;&gt;"",IF(VLOOKUP('Basic Calculator'!$AE$17,'Basic Calculator'!$AG$18:$AI$75,3,FALSE)=D754,1,0),0)</f>
        <v>0</v>
      </c>
      <c r="B754" s="405">
        <f>IF('Basic Calculator'!$AE$18&lt;&gt;"",IF('Basic Calculator'!$AE$18=E754,1,0),0)</f>
        <v>0</v>
      </c>
      <c r="C754" s="81">
        <f t="shared" si="12"/>
        <v>0</v>
      </c>
      <c r="D754" s="425" t="s">
        <v>1841</v>
      </c>
      <c r="E754" s="425">
        <v>2</v>
      </c>
      <c r="F754" s="309">
        <v>31931</v>
      </c>
      <c r="G754" s="78" t="s">
        <v>2181</v>
      </c>
      <c r="H754" s="307" t="s">
        <v>1410</v>
      </c>
      <c r="I754" s="414">
        <v>32690</v>
      </c>
      <c r="J754" s="77" t="s">
        <v>2457</v>
      </c>
      <c r="K754" s="430" t="s">
        <v>1400</v>
      </c>
      <c r="L754" s="414">
        <v>33748</v>
      </c>
      <c r="M754" s="77" t="s">
        <v>2706</v>
      </c>
      <c r="N754" s="311" t="s">
        <v>1166</v>
      </c>
      <c r="O754" s="414">
        <v>34642</v>
      </c>
      <c r="P754" s="77" t="s">
        <v>4378</v>
      </c>
      <c r="Q754" s="430" t="s">
        <v>1796</v>
      </c>
      <c r="R754" s="414">
        <v>35033</v>
      </c>
      <c r="S754" s="77" t="s">
        <v>4045</v>
      </c>
      <c r="T754" s="311" t="s">
        <v>3136</v>
      </c>
      <c r="U754" s="414">
        <v>36064</v>
      </c>
      <c r="V754" s="77" t="s">
        <v>3571</v>
      </c>
      <c r="W754" s="430" t="s">
        <v>312</v>
      </c>
      <c r="X754" s="414">
        <v>37095</v>
      </c>
      <c r="Y754" s="77" t="s">
        <v>5204</v>
      </c>
      <c r="Z754" s="311" t="s">
        <v>581</v>
      </c>
      <c r="AA754" s="414">
        <v>38125</v>
      </c>
      <c r="AB754" s="77" t="s">
        <v>3590</v>
      </c>
      <c r="AC754" s="430" t="s">
        <v>377</v>
      </c>
      <c r="AD754" s="414">
        <v>39156</v>
      </c>
      <c r="AE754" s="77" t="s">
        <v>4743</v>
      </c>
      <c r="AF754" s="430" t="s">
        <v>582</v>
      </c>
      <c r="AG754" s="414">
        <v>40187</v>
      </c>
      <c r="AH754" s="77" t="s">
        <v>4262</v>
      </c>
      <c r="AI754" s="430" t="s">
        <v>1578</v>
      </c>
    </row>
    <row r="755" spans="1:35" x14ac:dyDescent="0.25">
      <c r="A755" s="76">
        <f>IF('Basic Calculator'!$AE$17&lt;&gt;"",IF(VLOOKUP('Basic Calculator'!$AE$17,'Basic Calculator'!$AG$18:$AI$75,3,FALSE)=D755,1,0),0)</f>
        <v>0</v>
      </c>
      <c r="B755" s="405">
        <f>IF('Basic Calculator'!$AE$18&lt;&gt;"",IF('Basic Calculator'!$AE$18=E755,1,0),0)</f>
        <v>0</v>
      </c>
      <c r="C755" s="81">
        <f t="shared" si="12"/>
        <v>0</v>
      </c>
      <c r="D755" s="425" t="s">
        <v>1841</v>
      </c>
      <c r="E755" s="425">
        <v>3</v>
      </c>
      <c r="F755" s="309">
        <v>41808</v>
      </c>
      <c r="G755" s="78" t="s">
        <v>521</v>
      </c>
      <c r="H755" s="307" t="s">
        <v>968</v>
      </c>
      <c r="I755" s="414">
        <v>42969</v>
      </c>
      <c r="J755" s="77" t="s">
        <v>3279</v>
      </c>
      <c r="K755" s="430" t="s">
        <v>891</v>
      </c>
      <c r="L755" s="414">
        <v>44130</v>
      </c>
      <c r="M755" s="77" t="s">
        <v>1203</v>
      </c>
      <c r="N755" s="311" t="s">
        <v>1204</v>
      </c>
      <c r="O755" s="414">
        <v>45291</v>
      </c>
      <c r="P755" s="77" t="s">
        <v>4784</v>
      </c>
      <c r="Q755" s="430" t="s">
        <v>1139</v>
      </c>
      <c r="R755" s="414">
        <v>46452</v>
      </c>
      <c r="S755" s="77" t="s">
        <v>555</v>
      </c>
      <c r="T755" s="311" t="s">
        <v>556</v>
      </c>
      <c r="U755" s="414">
        <v>47614</v>
      </c>
      <c r="V755" s="77" t="s">
        <v>2023</v>
      </c>
      <c r="W755" s="430" t="s">
        <v>1240</v>
      </c>
      <c r="X755" s="414">
        <v>48775</v>
      </c>
      <c r="Y755" s="77" t="s">
        <v>3192</v>
      </c>
      <c r="Z755" s="311" t="s">
        <v>480</v>
      </c>
      <c r="AA755" s="414">
        <v>49936</v>
      </c>
      <c r="AB755" s="77" t="s">
        <v>240</v>
      </c>
      <c r="AC755" s="430" t="s">
        <v>241</v>
      </c>
      <c r="AD755" s="414">
        <v>51097</v>
      </c>
      <c r="AE755" s="77" t="s">
        <v>1592</v>
      </c>
      <c r="AF755" s="430" t="s">
        <v>1593</v>
      </c>
      <c r="AG755" s="414">
        <v>52258</v>
      </c>
      <c r="AH755" s="77" t="s">
        <v>1370</v>
      </c>
      <c r="AI755" s="430" t="s">
        <v>1371</v>
      </c>
    </row>
    <row r="756" spans="1:35" x14ac:dyDescent="0.25">
      <c r="A756" s="76">
        <f>IF('Basic Calculator'!$AE$17&lt;&gt;"",IF(VLOOKUP('Basic Calculator'!$AE$17,'Basic Calculator'!$AG$18:$AI$75,3,FALSE)=D756,1,0),0)</f>
        <v>0</v>
      </c>
      <c r="B756" s="405">
        <f>IF('Basic Calculator'!$AE$18&lt;&gt;"",IF('Basic Calculator'!$AE$18=E756,1,0),0)</f>
        <v>0</v>
      </c>
      <c r="C756" s="81">
        <f t="shared" si="12"/>
        <v>0</v>
      </c>
      <c r="D756" s="425" t="s">
        <v>1841</v>
      </c>
      <c r="E756" s="425">
        <v>4</v>
      </c>
      <c r="F756" s="309">
        <v>46929</v>
      </c>
      <c r="G756" s="78" t="s">
        <v>1622</v>
      </c>
      <c r="H756" s="307" t="s">
        <v>1243</v>
      </c>
      <c r="I756" s="414">
        <v>48232</v>
      </c>
      <c r="J756" s="77" t="s">
        <v>1566</v>
      </c>
      <c r="K756" s="430" t="s">
        <v>1245</v>
      </c>
      <c r="L756" s="414">
        <v>49535</v>
      </c>
      <c r="M756" s="77" t="s">
        <v>1721</v>
      </c>
      <c r="N756" s="311" t="s">
        <v>1387</v>
      </c>
      <c r="O756" s="414">
        <v>50839</v>
      </c>
      <c r="P756" s="77" t="s">
        <v>759</v>
      </c>
      <c r="Q756" s="430" t="s">
        <v>760</v>
      </c>
      <c r="R756" s="414">
        <v>52142</v>
      </c>
      <c r="S756" s="77" t="s">
        <v>653</v>
      </c>
      <c r="T756" s="311" t="s">
        <v>399</v>
      </c>
      <c r="U756" s="414">
        <v>53445</v>
      </c>
      <c r="V756" s="77" t="s">
        <v>357</v>
      </c>
      <c r="W756" s="430" t="s">
        <v>358</v>
      </c>
      <c r="X756" s="414">
        <v>54748</v>
      </c>
      <c r="Y756" s="77" t="s">
        <v>367</v>
      </c>
      <c r="Z756" s="311" t="s">
        <v>368</v>
      </c>
      <c r="AA756" s="414">
        <v>56052</v>
      </c>
      <c r="AB756" s="77" t="s">
        <v>476</v>
      </c>
      <c r="AC756" s="430" t="s">
        <v>1992</v>
      </c>
      <c r="AD756" s="414">
        <v>57355</v>
      </c>
      <c r="AE756" s="77" t="s">
        <v>1948</v>
      </c>
      <c r="AF756" s="430" t="s">
        <v>1249</v>
      </c>
      <c r="AG756" s="414">
        <v>58658</v>
      </c>
      <c r="AH756" s="77" t="s">
        <v>1104</v>
      </c>
      <c r="AI756" s="430" t="s">
        <v>2395</v>
      </c>
    </row>
    <row r="757" spans="1:35" x14ac:dyDescent="0.25">
      <c r="A757" s="76">
        <f>IF('Basic Calculator'!$AE$17&lt;&gt;"",IF(VLOOKUP('Basic Calculator'!$AE$17,'Basic Calculator'!$AG$18:$AI$75,3,FALSE)=D757,1,0),0)</f>
        <v>0</v>
      </c>
      <c r="B757" s="405">
        <f>IF('Basic Calculator'!$AE$18&lt;&gt;"",IF('Basic Calculator'!$AE$18=E757,1,0),0)</f>
        <v>0</v>
      </c>
      <c r="C757" s="81">
        <f t="shared" si="12"/>
        <v>0</v>
      </c>
      <c r="D757" s="425" t="s">
        <v>1841</v>
      </c>
      <c r="E757" s="425">
        <v>5</v>
      </c>
      <c r="F757" s="309">
        <v>53964</v>
      </c>
      <c r="G757" s="78" t="s">
        <v>1493</v>
      </c>
      <c r="H757" s="307" t="s">
        <v>1533</v>
      </c>
      <c r="I757" s="414">
        <v>55423</v>
      </c>
      <c r="J757" s="77" t="s">
        <v>952</v>
      </c>
      <c r="K757" s="430" t="s">
        <v>953</v>
      </c>
      <c r="L757" s="414">
        <v>56881</v>
      </c>
      <c r="M757" s="77" t="s">
        <v>1026</v>
      </c>
      <c r="N757" s="311" t="s">
        <v>402</v>
      </c>
      <c r="O757" s="414">
        <v>58339</v>
      </c>
      <c r="P757" s="77" t="s">
        <v>1267</v>
      </c>
      <c r="Q757" s="430" t="s">
        <v>1741</v>
      </c>
      <c r="R757" s="414">
        <v>59797</v>
      </c>
      <c r="S757" s="77" t="s">
        <v>436</v>
      </c>
      <c r="T757" s="311" t="s">
        <v>1813</v>
      </c>
      <c r="U757" s="414">
        <v>61255</v>
      </c>
      <c r="V757" s="77" t="s">
        <v>1511</v>
      </c>
      <c r="W757" s="430" t="s">
        <v>2574</v>
      </c>
      <c r="X757" s="414">
        <v>62714</v>
      </c>
      <c r="Y757" s="77" t="s">
        <v>968</v>
      </c>
      <c r="Z757" s="311" t="s">
        <v>3207</v>
      </c>
      <c r="AA757" s="414">
        <v>64172</v>
      </c>
      <c r="AB757" s="77" t="s">
        <v>1483</v>
      </c>
      <c r="AC757" s="430" t="s">
        <v>3556</v>
      </c>
      <c r="AD757" s="414">
        <v>65630</v>
      </c>
      <c r="AE757" s="77" t="s">
        <v>973</v>
      </c>
      <c r="AF757" s="430" t="s">
        <v>2733</v>
      </c>
      <c r="AG757" s="414">
        <v>67088</v>
      </c>
      <c r="AH757" s="77" t="s">
        <v>1794</v>
      </c>
      <c r="AI757" s="430" t="s">
        <v>2876</v>
      </c>
    </row>
    <row r="758" spans="1:35" x14ac:dyDescent="0.25">
      <c r="A758" s="76">
        <f>IF('Basic Calculator'!$AE$17&lt;&gt;"",IF(VLOOKUP('Basic Calculator'!$AE$17,'Basic Calculator'!$AG$18:$AI$75,3,FALSE)=D758,1,0),0)</f>
        <v>0</v>
      </c>
      <c r="B758" s="405">
        <f>IF('Basic Calculator'!$AE$18&lt;&gt;"",IF('Basic Calculator'!$AE$18=E758,1,0),0)</f>
        <v>0</v>
      </c>
      <c r="C758" s="81">
        <f t="shared" si="12"/>
        <v>0</v>
      </c>
      <c r="D758" s="425" t="s">
        <v>1841</v>
      </c>
      <c r="E758" s="425">
        <v>6</v>
      </c>
      <c r="F758" s="309">
        <v>56908</v>
      </c>
      <c r="G758" s="78" t="s">
        <v>662</v>
      </c>
      <c r="H758" s="307" t="s">
        <v>1538</v>
      </c>
      <c r="I758" s="414">
        <v>58534</v>
      </c>
      <c r="J758" s="77" t="s">
        <v>996</v>
      </c>
      <c r="K758" s="430" t="s">
        <v>1308</v>
      </c>
      <c r="L758" s="414">
        <v>60160</v>
      </c>
      <c r="M758" s="77" t="s">
        <v>993</v>
      </c>
      <c r="N758" s="311" t="s">
        <v>1669</v>
      </c>
      <c r="O758" s="414">
        <v>61786</v>
      </c>
      <c r="P758" s="77" t="s">
        <v>840</v>
      </c>
      <c r="Q758" s="430" t="s">
        <v>2455</v>
      </c>
      <c r="R758" s="414">
        <v>63412</v>
      </c>
      <c r="S758" s="77" t="s">
        <v>661</v>
      </c>
      <c r="T758" s="311" t="s">
        <v>2932</v>
      </c>
      <c r="U758" s="414">
        <v>65039</v>
      </c>
      <c r="V758" s="77" t="s">
        <v>1546</v>
      </c>
      <c r="W758" s="430" t="s">
        <v>2495</v>
      </c>
      <c r="X758" s="414">
        <v>66665</v>
      </c>
      <c r="Y758" s="77" t="s">
        <v>453</v>
      </c>
      <c r="Z758" s="311" t="s">
        <v>2726</v>
      </c>
      <c r="AA758" s="414">
        <v>68291</v>
      </c>
      <c r="AB758" s="77" t="s">
        <v>1110</v>
      </c>
      <c r="AC758" s="430" t="s">
        <v>3327</v>
      </c>
      <c r="AD758" s="414">
        <v>69917</v>
      </c>
      <c r="AE758" s="77" t="s">
        <v>1528</v>
      </c>
      <c r="AF758" s="430" t="s">
        <v>4350</v>
      </c>
      <c r="AG758" s="414">
        <v>71543</v>
      </c>
      <c r="AH758" s="77" t="s">
        <v>1781</v>
      </c>
      <c r="AI758" s="430" t="s">
        <v>4077</v>
      </c>
    </row>
    <row r="759" spans="1:35" x14ac:dyDescent="0.25">
      <c r="A759" s="76">
        <f>IF('Basic Calculator'!$AE$17&lt;&gt;"",IF(VLOOKUP('Basic Calculator'!$AE$17,'Basic Calculator'!$AG$18:$AI$75,3,FALSE)=D759,1,0),0)</f>
        <v>0</v>
      </c>
      <c r="B759" s="405">
        <f>IF('Basic Calculator'!$AE$18&lt;&gt;"",IF('Basic Calculator'!$AE$18=E759,1,0),0)</f>
        <v>0</v>
      </c>
      <c r="C759" s="81">
        <f t="shared" si="12"/>
        <v>0</v>
      </c>
      <c r="D759" s="425" t="s">
        <v>1841</v>
      </c>
      <c r="E759" s="425">
        <v>7</v>
      </c>
      <c r="F759" s="309">
        <v>61431</v>
      </c>
      <c r="G759" s="78" t="s">
        <v>2849</v>
      </c>
      <c r="H759" s="307" t="s">
        <v>1940</v>
      </c>
      <c r="I759" s="414">
        <v>63238</v>
      </c>
      <c r="J759" s="77" t="s">
        <v>209</v>
      </c>
      <c r="K759" s="430" t="s">
        <v>2649</v>
      </c>
      <c r="L759" s="414">
        <v>65045</v>
      </c>
      <c r="M759" s="77" t="s">
        <v>1137</v>
      </c>
      <c r="N759" s="311" t="s">
        <v>2059</v>
      </c>
      <c r="O759" s="414">
        <v>66852</v>
      </c>
      <c r="P759" s="77" t="s">
        <v>801</v>
      </c>
      <c r="Q759" s="430" t="s">
        <v>2991</v>
      </c>
      <c r="R759" s="414">
        <v>68659</v>
      </c>
      <c r="S759" s="77" t="s">
        <v>1414</v>
      </c>
      <c r="T759" s="311" t="s">
        <v>3241</v>
      </c>
      <c r="U759" s="414">
        <v>70466</v>
      </c>
      <c r="V759" s="77" t="s">
        <v>2396</v>
      </c>
      <c r="W759" s="430" t="s">
        <v>4451</v>
      </c>
      <c r="X759" s="414">
        <v>72273</v>
      </c>
      <c r="Y759" s="77" t="s">
        <v>3227</v>
      </c>
      <c r="Z759" s="311" t="s">
        <v>3164</v>
      </c>
      <c r="AA759" s="414">
        <v>74080</v>
      </c>
      <c r="AB759" s="77" t="s">
        <v>3469</v>
      </c>
      <c r="AC759" s="430" t="s">
        <v>5051</v>
      </c>
      <c r="AD759" s="414">
        <v>75887</v>
      </c>
      <c r="AE759" s="77" t="s">
        <v>975</v>
      </c>
      <c r="AF759" s="430" t="s">
        <v>3627</v>
      </c>
      <c r="AG759" s="414">
        <v>77694</v>
      </c>
      <c r="AH759" s="77" t="s">
        <v>629</v>
      </c>
      <c r="AI759" s="430" t="s">
        <v>3627</v>
      </c>
    </row>
    <row r="760" spans="1:35" x14ac:dyDescent="0.25">
      <c r="A760" s="76">
        <f>IF('Basic Calculator'!$AE$17&lt;&gt;"",IF(VLOOKUP('Basic Calculator'!$AE$17,'Basic Calculator'!$AG$18:$AI$75,3,FALSE)=D760,1,0),0)</f>
        <v>0</v>
      </c>
      <c r="B760" s="405">
        <f>IF('Basic Calculator'!$AE$18&lt;&gt;"",IF('Basic Calculator'!$AE$18=E760,1,0),0)</f>
        <v>0</v>
      </c>
      <c r="C760" s="81">
        <f t="shared" si="12"/>
        <v>0</v>
      </c>
      <c r="D760" s="425" t="s">
        <v>1841</v>
      </c>
      <c r="E760" s="425">
        <v>8</v>
      </c>
      <c r="F760" s="309">
        <v>64028</v>
      </c>
      <c r="G760" s="78" t="s">
        <v>599</v>
      </c>
      <c r="H760" s="307" t="s">
        <v>3326</v>
      </c>
      <c r="I760" s="414">
        <v>66029</v>
      </c>
      <c r="J760" s="77" t="s">
        <v>1328</v>
      </c>
      <c r="K760" s="430" t="s">
        <v>2611</v>
      </c>
      <c r="L760" s="414">
        <v>68030</v>
      </c>
      <c r="M760" s="77" t="s">
        <v>892</v>
      </c>
      <c r="N760" s="311" t="s">
        <v>2909</v>
      </c>
      <c r="O760" s="414">
        <v>70031</v>
      </c>
      <c r="P760" s="77" t="s">
        <v>2870</v>
      </c>
      <c r="Q760" s="430" t="s">
        <v>3549</v>
      </c>
      <c r="R760" s="414">
        <v>72031</v>
      </c>
      <c r="S760" s="77" t="s">
        <v>2676</v>
      </c>
      <c r="T760" s="311" t="s">
        <v>3173</v>
      </c>
      <c r="U760" s="414">
        <v>74032</v>
      </c>
      <c r="V760" s="77" t="s">
        <v>2397</v>
      </c>
      <c r="W760" s="430" t="s">
        <v>3388</v>
      </c>
      <c r="X760" s="414">
        <v>76033</v>
      </c>
      <c r="Y760" s="77" t="s">
        <v>4008</v>
      </c>
      <c r="Z760" s="311" t="s">
        <v>3627</v>
      </c>
      <c r="AA760" s="414">
        <v>78033</v>
      </c>
      <c r="AB760" s="77" t="s">
        <v>3007</v>
      </c>
      <c r="AC760" s="430" t="s">
        <v>3627</v>
      </c>
      <c r="AD760" s="414">
        <v>80034</v>
      </c>
      <c r="AE760" s="77" t="s">
        <v>4789</v>
      </c>
      <c r="AF760" s="430" t="s">
        <v>3627</v>
      </c>
      <c r="AG760" s="414">
        <v>82035</v>
      </c>
      <c r="AH760" s="77" t="s">
        <v>4745</v>
      </c>
      <c r="AI760" s="430" t="s">
        <v>3627</v>
      </c>
    </row>
    <row r="761" spans="1:35" x14ac:dyDescent="0.25">
      <c r="A761" s="76">
        <f>IF('Basic Calculator'!$AE$17&lt;&gt;"",IF(VLOOKUP('Basic Calculator'!$AE$17,'Basic Calculator'!$AG$18:$AI$75,3,FALSE)=D761,1,0),0)</f>
        <v>0</v>
      </c>
      <c r="B761" s="405">
        <f>IF('Basic Calculator'!$AE$18&lt;&gt;"",IF('Basic Calculator'!$AE$18=E761,1,0),0)</f>
        <v>0</v>
      </c>
      <c r="C761" s="81">
        <f t="shared" si="12"/>
        <v>0</v>
      </c>
      <c r="D761" s="425" t="s">
        <v>1841</v>
      </c>
      <c r="E761" s="425">
        <v>9</v>
      </c>
      <c r="F761" s="309">
        <v>68510</v>
      </c>
      <c r="G761" s="78" t="s">
        <v>5002</v>
      </c>
      <c r="H761" s="307" t="s">
        <v>5003</v>
      </c>
      <c r="I761" s="414">
        <v>70720</v>
      </c>
      <c r="J761" s="77" t="s">
        <v>1365</v>
      </c>
      <c r="K761" s="430" t="s">
        <v>3100</v>
      </c>
      <c r="L761" s="414">
        <v>72930</v>
      </c>
      <c r="M761" s="77" t="s">
        <v>1114</v>
      </c>
      <c r="N761" s="311" t="s">
        <v>4921</v>
      </c>
      <c r="O761" s="414">
        <v>75140</v>
      </c>
      <c r="P761" s="77" t="s">
        <v>396</v>
      </c>
      <c r="Q761" s="430" t="s">
        <v>2773</v>
      </c>
      <c r="R761" s="414">
        <v>77350</v>
      </c>
      <c r="S761" s="77" t="s">
        <v>3534</v>
      </c>
      <c r="T761" s="311" t="s">
        <v>3627</v>
      </c>
      <c r="U761" s="414">
        <v>79560</v>
      </c>
      <c r="V761" s="77" t="s">
        <v>568</v>
      </c>
      <c r="W761" s="430" t="s">
        <v>3627</v>
      </c>
      <c r="X761" s="414">
        <v>81770</v>
      </c>
      <c r="Y761" s="77" t="s">
        <v>2408</v>
      </c>
      <c r="Z761" s="311" t="s">
        <v>3627</v>
      </c>
      <c r="AA761" s="414">
        <v>83980</v>
      </c>
      <c r="AB761" s="77" t="s">
        <v>3579</v>
      </c>
      <c r="AC761" s="430" t="s">
        <v>3627</v>
      </c>
      <c r="AD761" s="414">
        <v>86190</v>
      </c>
      <c r="AE761" s="77" t="s">
        <v>1704</v>
      </c>
      <c r="AF761" s="430" t="s">
        <v>3627</v>
      </c>
      <c r="AG761" s="414">
        <v>88400</v>
      </c>
      <c r="AH761" s="77" t="s">
        <v>2074</v>
      </c>
      <c r="AI761" s="430" t="s">
        <v>3627</v>
      </c>
    </row>
    <row r="762" spans="1:35" x14ac:dyDescent="0.25">
      <c r="A762" s="76">
        <f>IF('Basic Calculator'!$AE$17&lt;&gt;"",IF(VLOOKUP('Basic Calculator'!$AE$17,'Basic Calculator'!$AG$18:$AI$75,3,FALSE)=D762,1,0),0)</f>
        <v>0</v>
      </c>
      <c r="B762" s="405">
        <f>IF('Basic Calculator'!$AE$18&lt;&gt;"",IF('Basic Calculator'!$AE$18=E762,1,0),0)</f>
        <v>0</v>
      </c>
      <c r="C762" s="81">
        <f t="shared" si="12"/>
        <v>0</v>
      </c>
      <c r="D762" s="425" t="s">
        <v>1841</v>
      </c>
      <c r="E762" s="425">
        <v>10</v>
      </c>
      <c r="F762" s="309">
        <v>75445</v>
      </c>
      <c r="G762" s="78" t="s">
        <v>363</v>
      </c>
      <c r="H762" s="307" t="s">
        <v>3627</v>
      </c>
      <c r="I762" s="414">
        <v>77878</v>
      </c>
      <c r="J762" s="77" t="s">
        <v>2824</v>
      </c>
      <c r="K762" s="430" t="s">
        <v>3627</v>
      </c>
      <c r="L762" s="414">
        <v>80312</v>
      </c>
      <c r="M762" s="77" t="s">
        <v>293</v>
      </c>
      <c r="N762" s="311" t="s">
        <v>3627</v>
      </c>
      <c r="O762" s="414">
        <v>82745</v>
      </c>
      <c r="P762" s="77" t="s">
        <v>1374</v>
      </c>
      <c r="Q762" s="430" t="s">
        <v>3627</v>
      </c>
      <c r="R762" s="414">
        <v>85178</v>
      </c>
      <c r="S762" s="77" t="s">
        <v>3197</v>
      </c>
      <c r="T762" s="311" t="s">
        <v>3627</v>
      </c>
      <c r="U762" s="414">
        <v>87612</v>
      </c>
      <c r="V762" s="77" t="s">
        <v>2466</v>
      </c>
      <c r="W762" s="430" t="s">
        <v>3627</v>
      </c>
      <c r="X762" s="414">
        <v>90045</v>
      </c>
      <c r="Y762" s="77" t="s">
        <v>3768</v>
      </c>
      <c r="Z762" s="311" t="s">
        <v>3627</v>
      </c>
      <c r="AA762" s="414">
        <v>92479</v>
      </c>
      <c r="AB762" s="77" t="s">
        <v>3281</v>
      </c>
      <c r="AC762" s="430" t="s">
        <v>3627</v>
      </c>
      <c r="AD762" s="414">
        <v>94912</v>
      </c>
      <c r="AE762" s="77" t="s">
        <v>2875</v>
      </c>
      <c r="AF762" s="430" t="s">
        <v>3627</v>
      </c>
      <c r="AG762" s="414">
        <v>97345</v>
      </c>
      <c r="AH762" s="77" t="s">
        <v>2724</v>
      </c>
      <c r="AI762" s="430" t="s">
        <v>3627</v>
      </c>
    </row>
    <row r="763" spans="1:35" x14ac:dyDescent="0.25">
      <c r="A763" s="76">
        <f>IF('Basic Calculator'!$AE$17&lt;&gt;"",IF(VLOOKUP('Basic Calculator'!$AE$17,'Basic Calculator'!$AG$18:$AI$75,3,FALSE)=D763,1,0),0)</f>
        <v>0</v>
      </c>
      <c r="B763" s="405">
        <f>IF('Basic Calculator'!$AE$18&lt;&gt;"",IF('Basic Calculator'!$AE$18=E763,1,0),0)</f>
        <v>0</v>
      </c>
      <c r="C763" s="81">
        <f t="shared" si="12"/>
        <v>0</v>
      </c>
      <c r="D763" s="425" t="s">
        <v>1841</v>
      </c>
      <c r="E763" s="425">
        <v>11</v>
      </c>
      <c r="F763" s="309">
        <v>80217</v>
      </c>
      <c r="G763" s="78" t="s">
        <v>3196</v>
      </c>
      <c r="H763" s="307" t="s">
        <v>3627</v>
      </c>
      <c r="I763" s="414">
        <v>82891</v>
      </c>
      <c r="J763" s="77" t="s">
        <v>790</v>
      </c>
      <c r="K763" s="430" t="s">
        <v>3627</v>
      </c>
      <c r="L763" s="414">
        <v>85565</v>
      </c>
      <c r="M763" s="77" t="s">
        <v>1846</v>
      </c>
      <c r="N763" s="311" t="s">
        <v>3627</v>
      </c>
      <c r="O763" s="414">
        <v>88238</v>
      </c>
      <c r="P763" s="77" t="s">
        <v>4888</v>
      </c>
      <c r="Q763" s="430" t="s">
        <v>3627</v>
      </c>
      <c r="R763" s="414">
        <v>90912</v>
      </c>
      <c r="S763" s="77" t="s">
        <v>2093</v>
      </c>
      <c r="T763" s="311" t="s">
        <v>3627</v>
      </c>
      <c r="U763" s="414">
        <v>93585</v>
      </c>
      <c r="V763" s="77" t="s">
        <v>2781</v>
      </c>
      <c r="W763" s="430" t="s">
        <v>3627</v>
      </c>
      <c r="X763" s="414">
        <v>96259</v>
      </c>
      <c r="Y763" s="77" t="s">
        <v>2918</v>
      </c>
      <c r="Z763" s="311" t="s">
        <v>3627</v>
      </c>
      <c r="AA763" s="414">
        <v>98933</v>
      </c>
      <c r="AB763" s="77" t="s">
        <v>2255</v>
      </c>
      <c r="AC763" s="430" t="s">
        <v>3627</v>
      </c>
      <c r="AD763" s="414">
        <v>101606</v>
      </c>
      <c r="AE763" s="77" t="s">
        <v>2406</v>
      </c>
      <c r="AF763" s="430" t="s">
        <v>3627</v>
      </c>
      <c r="AG763" s="414">
        <v>104280</v>
      </c>
      <c r="AH763" s="77" t="s">
        <v>2284</v>
      </c>
      <c r="AI763" s="430" t="s">
        <v>3627</v>
      </c>
    </row>
    <row r="764" spans="1:35" x14ac:dyDescent="0.25">
      <c r="A764" s="76">
        <f>IF('Basic Calculator'!$AE$17&lt;&gt;"",IF(VLOOKUP('Basic Calculator'!$AE$17,'Basic Calculator'!$AG$18:$AI$75,3,FALSE)=D764,1,0),0)</f>
        <v>0</v>
      </c>
      <c r="B764" s="405">
        <f>IF('Basic Calculator'!$AE$18&lt;&gt;"",IF('Basic Calculator'!$AE$18=E764,1,0),0)</f>
        <v>0</v>
      </c>
      <c r="C764" s="81">
        <f t="shared" si="12"/>
        <v>0</v>
      </c>
      <c r="D764" s="425" t="s">
        <v>1841</v>
      </c>
      <c r="E764" s="425">
        <v>12</v>
      </c>
      <c r="F764" s="309">
        <v>96148</v>
      </c>
      <c r="G764" s="78" t="s">
        <v>3485</v>
      </c>
      <c r="H764" s="307" t="s">
        <v>3627</v>
      </c>
      <c r="I764" s="414">
        <v>99352</v>
      </c>
      <c r="J764" s="77" t="s">
        <v>2908</v>
      </c>
      <c r="K764" s="430" t="s">
        <v>3627</v>
      </c>
      <c r="L764" s="414">
        <v>102557</v>
      </c>
      <c r="M764" s="77" t="s">
        <v>3242</v>
      </c>
      <c r="N764" s="311" t="s">
        <v>3627</v>
      </c>
      <c r="O764" s="414">
        <v>105761</v>
      </c>
      <c r="P764" s="77" t="s">
        <v>4504</v>
      </c>
      <c r="Q764" s="430" t="s">
        <v>3627</v>
      </c>
      <c r="R764" s="414">
        <v>108966</v>
      </c>
      <c r="S764" s="77" t="s">
        <v>4355</v>
      </c>
      <c r="T764" s="311" t="s">
        <v>3627</v>
      </c>
      <c r="U764" s="414">
        <v>112170</v>
      </c>
      <c r="V764" s="77" t="s">
        <v>3980</v>
      </c>
      <c r="W764" s="430" t="s">
        <v>3627</v>
      </c>
      <c r="X764" s="414">
        <v>115375</v>
      </c>
      <c r="Y764" s="77" t="s">
        <v>5029</v>
      </c>
      <c r="Z764" s="311" t="s">
        <v>5029</v>
      </c>
      <c r="AA764" s="414">
        <v>118579</v>
      </c>
      <c r="AB764" s="77" t="s">
        <v>4000</v>
      </c>
      <c r="AC764" s="430" t="s">
        <v>4000</v>
      </c>
      <c r="AD764" s="414">
        <v>121784</v>
      </c>
      <c r="AE764" s="77" t="s">
        <v>4282</v>
      </c>
      <c r="AF764" s="430" t="s">
        <v>4282</v>
      </c>
      <c r="AG764" s="414">
        <v>124988</v>
      </c>
      <c r="AH764" s="77" t="s">
        <v>5331</v>
      </c>
      <c r="AI764" s="430" t="s">
        <v>5331</v>
      </c>
    </row>
    <row r="765" spans="1:35" x14ac:dyDescent="0.25">
      <c r="A765" s="76">
        <f>IF('Basic Calculator'!$AE$17&lt;&gt;"",IF(VLOOKUP('Basic Calculator'!$AE$17,'Basic Calculator'!$AG$18:$AI$75,3,FALSE)=D765,1,0),0)</f>
        <v>0</v>
      </c>
      <c r="B765" s="405">
        <f>IF('Basic Calculator'!$AE$18&lt;&gt;"",IF('Basic Calculator'!$AE$18=E765,1,0),0)</f>
        <v>0</v>
      </c>
      <c r="C765" s="81">
        <f t="shared" si="12"/>
        <v>0</v>
      </c>
      <c r="D765" s="425" t="s">
        <v>1841</v>
      </c>
      <c r="E765" s="425">
        <v>13</v>
      </c>
      <c r="F765" s="309">
        <v>114332</v>
      </c>
      <c r="G765" s="78" t="s">
        <v>4392</v>
      </c>
      <c r="H765" s="307" t="s">
        <v>4392</v>
      </c>
      <c r="I765" s="414">
        <v>118144</v>
      </c>
      <c r="J765" s="77" t="s">
        <v>5008</v>
      </c>
      <c r="K765" s="430" t="s">
        <v>5008</v>
      </c>
      <c r="L765" s="414">
        <v>121955</v>
      </c>
      <c r="M765" s="77" t="s">
        <v>5332</v>
      </c>
      <c r="N765" s="311" t="s">
        <v>5332</v>
      </c>
      <c r="O765" s="414">
        <v>125767</v>
      </c>
      <c r="P765" s="77" t="s">
        <v>5333</v>
      </c>
      <c r="Q765" s="430" t="s">
        <v>5333</v>
      </c>
      <c r="R765" s="414">
        <v>129578</v>
      </c>
      <c r="S765" s="77" t="s">
        <v>4362</v>
      </c>
      <c r="T765" s="311" t="s">
        <v>4362</v>
      </c>
      <c r="U765" s="414">
        <v>133390</v>
      </c>
      <c r="V765" s="77" t="s">
        <v>2881</v>
      </c>
      <c r="W765" s="430" t="s">
        <v>2881</v>
      </c>
      <c r="X765" s="414">
        <v>137202</v>
      </c>
      <c r="Y765" s="77" t="s">
        <v>2889</v>
      </c>
      <c r="Z765" s="311" t="s">
        <v>2889</v>
      </c>
      <c r="AA765" s="414">
        <v>141013</v>
      </c>
      <c r="AB765" s="77" t="s">
        <v>3482</v>
      </c>
      <c r="AC765" s="430" t="s">
        <v>3482</v>
      </c>
      <c r="AD765" s="414">
        <v>144825</v>
      </c>
      <c r="AE765" s="77" t="s">
        <v>4771</v>
      </c>
      <c r="AF765" s="430" t="s">
        <v>4771</v>
      </c>
      <c r="AG765" s="414">
        <v>148636</v>
      </c>
      <c r="AH765" s="77" t="s">
        <v>4517</v>
      </c>
      <c r="AI765" s="430" t="s">
        <v>4517</v>
      </c>
    </row>
    <row r="766" spans="1:35" x14ac:dyDescent="0.25">
      <c r="A766" s="76">
        <f>IF('Basic Calculator'!$AE$17&lt;&gt;"",IF(VLOOKUP('Basic Calculator'!$AE$17,'Basic Calculator'!$AG$18:$AI$75,3,FALSE)=D766,1,0),0)</f>
        <v>0</v>
      </c>
      <c r="B766" s="405">
        <f>IF('Basic Calculator'!$AE$18&lt;&gt;"",IF('Basic Calculator'!$AE$18=E766,1,0),0)</f>
        <v>0</v>
      </c>
      <c r="C766" s="81">
        <f t="shared" si="12"/>
        <v>0</v>
      </c>
      <c r="D766" s="425" t="s">
        <v>1841</v>
      </c>
      <c r="E766" s="425">
        <v>14</v>
      </c>
      <c r="F766" s="309">
        <v>135107</v>
      </c>
      <c r="G766" s="78" t="s">
        <v>4021</v>
      </c>
      <c r="H766" s="307" t="s">
        <v>4021</v>
      </c>
      <c r="I766" s="414">
        <v>139610</v>
      </c>
      <c r="J766" s="77" t="s">
        <v>5011</v>
      </c>
      <c r="K766" s="430" t="s">
        <v>5011</v>
      </c>
      <c r="L766" s="414">
        <v>144114</v>
      </c>
      <c r="M766" s="77" t="s">
        <v>5334</v>
      </c>
      <c r="N766" s="311" t="s">
        <v>5334</v>
      </c>
      <c r="O766" s="414">
        <v>148618</v>
      </c>
      <c r="P766" s="77" t="s">
        <v>5198</v>
      </c>
      <c r="Q766" s="430" t="s">
        <v>5198</v>
      </c>
      <c r="R766" s="414">
        <v>153122</v>
      </c>
      <c r="S766" s="77" t="s">
        <v>4365</v>
      </c>
      <c r="T766" s="311" t="s">
        <v>4365</v>
      </c>
      <c r="U766" s="414">
        <v>157626</v>
      </c>
      <c r="V766" s="77" t="s">
        <v>3987</v>
      </c>
      <c r="W766" s="430" t="s">
        <v>3987</v>
      </c>
      <c r="X766" s="414">
        <v>162129</v>
      </c>
      <c r="Y766" s="77" t="s">
        <v>3913</v>
      </c>
      <c r="Z766" s="311" t="s">
        <v>3913</v>
      </c>
      <c r="AA766" s="414">
        <v>166633</v>
      </c>
      <c r="AB766" s="77" t="s">
        <v>3266</v>
      </c>
      <c r="AC766" s="430" t="s">
        <v>3266</v>
      </c>
      <c r="AD766" s="414">
        <v>171137</v>
      </c>
      <c r="AE766" s="77" t="s">
        <v>3589</v>
      </c>
      <c r="AF766" s="430" t="s">
        <v>3589</v>
      </c>
      <c r="AG766" s="414">
        <v>175641</v>
      </c>
      <c r="AH766" s="77" t="s">
        <v>4038</v>
      </c>
      <c r="AI766" s="430" t="s">
        <v>4038</v>
      </c>
    </row>
    <row r="767" spans="1:35" ht="15.75" thickBot="1" x14ac:dyDescent="0.3">
      <c r="A767" s="419">
        <f>IF('Basic Calculator'!$AE$17&lt;&gt;"",IF(VLOOKUP('Basic Calculator'!$AE$17,'Basic Calculator'!$AG$18:$AI$75,3,FALSE)=D767,1,0),0)</f>
        <v>0</v>
      </c>
      <c r="B767" s="420">
        <f>IF('Basic Calculator'!$AE$18&lt;&gt;"",IF('Basic Calculator'!$AE$18=E767,1,0),0)</f>
        <v>0</v>
      </c>
      <c r="C767" s="422">
        <f t="shared" si="12"/>
        <v>0</v>
      </c>
      <c r="D767" s="426" t="s">
        <v>1841</v>
      </c>
      <c r="E767" s="426">
        <v>15</v>
      </c>
      <c r="F767" s="423">
        <v>158920</v>
      </c>
      <c r="G767" s="416" t="s">
        <v>5335</v>
      </c>
      <c r="H767" s="428" t="s">
        <v>5335</v>
      </c>
      <c r="I767" s="415">
        <v>164217</v>
      </c>
      <c r="J767" s="431" t="s">
        <v>5336</v>
      </c>
      <c r="K767" s="432" t="s">
        <v>5336</v>
      </c>
      <c r="L767" s="415">
        <v>169513</v>
      </c>
      <c r="M767" s="431" t="s">
        <v>5337</v>
      </c>
      <c r="N767" s="433" t="s">
        <v>5337</v>
      </c>
      <c r="O767" s="415">
        <v>174810</v>
      </c>
      <c r="P767" s="431" t="s">
        <v>5181</v>
      </c>
      <c r="Q767" s="432" t="s">
        <v>5181</v>
      </c>
      <c r="R767" s="415">
        <v>180107</v>
      </c>
      <c r="S767" s="431" t="s">
        <v>4371</v>
      </c>
      <c r="T767" s="433" t="s">
        <v>4371</v>
      </c>
      <c r="U767" s="415">
        <v>185404</v>
      </c>
      <c r="V767" s="431" t="s">
        <v>4328</v>
      </c>
      <c r="W767" s="432" t="s">
        <v>4328</v>
      </c>
      <c r="X767" s="415">
        <v>190701</v>
      </c>
      <c r="Y767" s="431" t="s">
        <v>5039</v>
      </c>
      <c r="Z767" s="433" t="s">
        <v>5039</v>
      </c>
      <c r="AA767" s="415">
        <v>191900</v>
      </c>
      <c r="AB767" s="431" t="s">
        <v>4104</v>
      </c>
      <c r="AC767" s="432" t="s">
        <v>4104</v>
      </c>
      <c r="AD767" s="415">
        <v>191900</v>
      </c>
      <c r="AE767" s="431" t="s">
        <v>4104</v>
      </c>
      <c r="AF767" s="432" t="s">
        <v>4104</v>
      </c>
      <c r="AG767" s="415">
        <v>191900</v>
      </c>
      <c r="AH767" s="431" t="s">
        <v>4104</v>
      </c>
      <c r="AI767" s="432" t="s">
        <v>4104</v>
      </c>
    </row>
    <row r="768" spans="1:35" x14ac:dyDescent="0.25">
      <c r="A768" s="82">
        <f>IF('Basic Calculator'!$AE$17&lt;&gt;"",IF(VLOOKUP('Basic Calculator'!$AE$17,'Basic Calculator'!$AG$18:$AI$75,3,FALSE)=D768,1,0),0)</f>
        <v>0</v>
      </c>
      <c r="B768" s="407">
        <f>IF('Basic Calculator'!$AE$18&lt;&gt;"",IF('Basic Calculator'!$AE$18=E768,1,0),0)</f>
        <v>0</v>
      </c>
      <c r="C768" s="83">
        <f t="shared" si="12"/>
        <v>0</v>
      </c>
      <c r="D768" s="434" t="s">
        <v>1853</v>
      </c>
      <c r="E768" s="434">
        <v>1</v>
      </c>
      <c r="F768" s="308">
        <v>29252</v>
      </c>
      <c r="G768" s="84" t="s">
        <v>1454</v>
      </c>
      <c r="H768" s="400" t="s">
        <v>1207</v>
      </c>
      <c r="I768" s="413">
        <v>30234</v>
      </c>
      <c r="J768" s="85" t="s">
        <v>3132</v>
      </c>
      <c r="K768" s="429" t="s">
        <v>466</v>
      </c>
      <c r="L768" s="413">
        <v>31206</v>
      </c>
      <c r="M768" s="85" t="s">
        <v>2068</v>
      </c>
      <c r="N768" s="310" t="s">
        <v>766</v>
      </c>
      <c r="O768" s="413">
        <v>32175</v>
      </c>
      <c r="P768" s="85" t="s">
        <v>2421</v>
      </c>
      <c r="Q768" s="429" t="s">
        <v>1619</v>
      </c>
      <c r="R768" s="413">
        <v>33145</v>
      </c>
      <c r="S768" s="85" t="s">
        <v>3412</v>
      </c>
      <c r="T768" s="310" t="s">
        <v>1636</v>
      </c>
      <c r="U768" s="413">
        <v>33714</v>
      </c>
      <c r="V768" s="85" t="s">
        <v>3204</v>
      </c>
      <c r="W768" s="429" t="s">
        <v>1773</v>
      </c>
      <c r="X768" s="413">
        <v>34677</v>
      </c>
      <c r="Y768" s="85" t="s">
        <v>2143</v>
      </c>
      <c r="Z768" s="310" t="s">
        <v>774</v>
      </c>
      <c r="AA768" s="413">
        <v>35647</v>
      </c>
      <c r="AB768" s="85" t="s">
        <v>5144</v>
      </c>
      <c r="AC768" s="429" t="s">
        <v>1136</v>
      </c>
      <c r="AD768" s="413">
        <v>35685</v>
      </c>
      <c r="AE768" s="85" t="s">
        <v>297</v>
      </c>
      <c r="AF768" s="429" t="s">
        <v>654</v>
      </c>
      <c r="AG768" s="413">
        <v>36591</v>
      </c>
      <c r="AH768" s="85" t="s">
        <v>3224</v>
      </c>
      <c r="AI768" s="429" t="s">
        <v>425</v>
      </c>
    </row>
    <row r="769" spans="1:35" x14ac:dyDescent="0.25">
      <c r="A769" s="76">
        <f>IF('Basic Calculator'!$AE$17&lt;&gt;"",IF(VLOOKUP('Basic Calculator'!$AE$17,'Basic Calculator'!$AG$18:$AI$75,3,FALSE)=D769,1,0),0)</f>
        <v>0</v>
      </c>
      <c r="B769" s="405">
        <f>IF('Basic Calculator'!$AE$18&lt;&gt;"",IF('Basic Calculator'!$AE$18=E769,1,0),0)</f>
        <v>0</v>
      </c>
      <c r="C769" s="81">
        <f t="shared" si="12"/>
        <v>0</v>
      </c>
      <c r="D769" s="425" t="s">
        <v>1853</v>
      </c>
      <c r="E769" s="425">
        <v>2</v>
      </c>
      <c r="F769" s="309">
        <v>32893</v>
      </c>
      <c r="G769" s="78" t="s">
        <v>2633</v>
      </c>
      <c r="H769" s="307" t="s">
        <v>1567</v>
      </c>
      <c r="I769" s="414">
        <v>33675</v>
      </c>
      <c r="J769" s="77" t="s">
        <v>2242</v>
      </c>
      <c r="K769" s="430" t="s">
        <v>1260</v>
      </c>
      <c r="L769" s="414">
        <v>34765</v>
      </c>
      <c r="M769" s="77" t="s">
        <v>5096</v>
      </c>
      <c r="N769" s="311" t="s">
        <v>987</v>
      </c>
      <c r="O769" s="414">
        <v>35685</v>
      </c>
      <c r="P769" s="77" t="s">
        <v>297</v>
      </c>
      <c r="Q769" s="430" t="s">
        <v>654</v>
      </c>
      <c r="R769" s="414">
        <v>36088</v>
      </c>
      <c r="S769" s="77" t="s">
        <v>3976</v>
      </c>
      <c r="T769" s="311" t="s">
        <v>735</v>
      </c>
      <c r="U769" s="414">
        <v>37150</v>
      </c>
      <c r="V769" s="77" t="s">
        <v>3974</v>
      </c>
      <c r="W769" s="430" t="s">
        <v>496</v>
      </c>
      <c r="X769" s="414">
        <v>38212</v>
      </c>
      <c r="Y769" s="77" t="s">
        <v>2980</v>
      </c>
      <c r="Z769" s="311" t="s">
        <v>1563</v>
      </c>
      <c r="AA769" s="414">
        <v>39274</v>
      </c>
      <c r="AB769" s="77" t="s">
        <v>3965</v>
      </c>
      <c r="AC769" s="430" t="s">
        <v>532</v>
      </c>
      <c r="AD769" s="414">
        <v>40335</v>
      </c>
      <c r="AE769" s="77" t="s">
        <v>3511</v>
      </c>
      <c r="AF769" s="430" t="s">
        <v>1548</v>
      </c>
      <c r="AG769" s="414">
        <v>41397</v>
      </c>
      <c r="AH769" s="77" t="s">
        <v>2581</v>
      </c>
      <c r="AI769" s="430" t="s">
        <v>432</v>
      </c>
    </row>
    <row r="770" spans="1:35" x14ac:dyDescent="0.25">
      <c r="A770" s="76">
        <f>IF('Basic Calculator'!$AE$17&lt;&gt;"",IF(VLOOKUP('Basic Calculator'!$AE$17,'Basic Calculator'!$AG$18:$AI$75,3,FALSE)=D770,1,0),0)</f>
        <v>0</v>
      </c>
      <c r="B770" s="405">
        <f>IF('Basic Calculator'!$AE$18&lt;&gt;"",IF('Basic Calculator'!$AE$18=E770,1,0),0)</f>
        <v>0</v>
      </c>
      <c r="C770" s="81">
        <f t="shared" si="12"/>
        <v>0</v>
      </c>
      <c r="D770" s="425" t="s">
        <v>1853</v>
      </c>
      <c r="E770" s="425">
        <v>3</v>
      </c>
      <c r="F770" s="309">
        <v>43067</v>
      </c>
      <c r="G770" s="78" t="s">
        <v>178</v>
      </c>
      <c r="H770" s="307" t="s">
        <v>1268</v>
      </c>
      <c r="I770" s="414">
        <v>44263</v>
      </c>
      <c r="J770" s="77" t="s">
        <v>2387</v>
      </c>
      <c r="K770" s="430" t="s">
        <v>212</v>
      </c>
      <c r="L770" s="414">
        <v>45459</v>
      </c>
      <c r="M770" s="77" t="s">
        <v>1461</v>
      </c>
      <c r="N770" s="311" t="s">
        <v>1601</v>
      </c>
      <c r="O770" s="414">
        <v>46655</v>
      </c>
      <c r="P770" s="77" t="s">
        <v>2413</v>
      </c>
      <c r="Q770" s="430" t="s">
        <v>1821</v>
      </c>
      <c r="R770" s="414">
        <v>47851</v>
      </c>
      <c r="S770" s="77" t="s">
        <v>1471</v>
      </c>
      <c r="T770" s="311" t="s">
        <v>974</v>
      </c>
      <c r="U770" s="414">
        <v>49048</v>
      </c>
      <c r="V770" s="77" t="s">
        <v>2459</v>
      </c>
      <c r="W770" s="430" t="s">
        <v>1332</v>
      </c>
      <c r="X770" s="414">
        <v>50244</v>
      </c>
      <c r="Y770" s="77" t="s">
        <v>2738</v>
      </c>
      <c r="Z770" s="311" t="s">
        <v>2700</v>
      </c>
      <c r="AA770" s="414">
        <v>51440</v>
      </c>
      <c r="AB770" s="77" t="s">
        <v>1378</v>
      </c>
      <c r="AC770" s="430" t="s">
        <v>1246</v>
      </c>
      <c r="AD770" s="414">
        <v>52636</v>
      </c>
      <c r="AE770" s="77" t="s">
        <v>1574</v>
      </c>
      <c r="AF770" s="430" t="s">
        <v>1575</v>
      </c>
      <c r="AG770" s="414">
        <v>53832</v>
      </c>
      <c r="AH770" s="77" t="s">
        <v>528</v>
      </c>
      <c r="AI770" s="430" t="s">
        <v>1221</v>
      </c>
    </row>
    <row r="771" spans="1:35" x14ac:dyDescent="0.25">
      <c r="A771" s="76">
        <f>IF('Basic Calculator'!$AE$17&lt;&gt;"",IF(VLOOKUP('Basic Calculator'!$AE$17,'Basic Calculator'!$AG$18:$AI$75,3,FALSE)=D771,1,0),0)</f>
        <v>0</v>
      </c>
      <c r="B771" s="405">
        <f>IF('Basic Calculator'!$AE$18&lt;&gt;"",IF('Basic Calculator'!$AE$18=E771,1,0),0)</f>
        <v>0</v>
      </c>
      <c r="C771" s="81">
        <f t="shared" si="12"/>
        <v>0</v>
      </c>
      <c r="D771" s="425" t="s">
        <v>1853</v>
      </c>
      <c r="E771" s="425">
        <v>4</v>
      </c>
      <c r="F771" s="309">
        <v>48342</v>
      </c>
      <c r="G771" s="78" t="s">
        <v>226</v>
      </c>
      <c r="H771" s="307" t="s">
        <v>227</v>
      </c>
      <c r="I771" s="414">
        <v>49685</v>
      </c>
      <c r="J771" s="77" t="s">
        <v>1229</v>
      </c>
      <c r="K771" s="430" t="s">
        <v>1230</v>
      </c>
      <c r="L771" s="414">
        <v>51027</v>
      </c>
      <c r="M771" s="77" t="s">
        <v>1843</v>
      </c>
      <c r="N771" s="311" t="s">
        <v>2073</v>
      </c>
      <c r="O771" s="414">
        <v>52370</v>
      </c>
      <c r="P771" s="77" t="s">
        <v>2867</v>
      </c>
      <c r="Q771" s="430" t="s">
        <v>2868</v>
      </c>
      <c r="R771" s="414">
        <v>53712</v>
      </c>
      <c r="S771" s="77" t="s">
        <v>960</v>
      </c>
      <c r="T771" s="311" t="s">
        <v>400</v>
      </c>
      <c r="U771" s="414">
        <v>55055</v>
      </c>
      <c r="V771" s="77" t="s">
        <v>1381</v>
      </c>
      <c r="W771" s="430" t="s">
        <v>1382</v>
      </c>
      <c r="X771" s="414">
        <v>56397</v>
      </c>
      <c r="Y771" s="77" t="s">
        <v>318</v>
      </c>
      <c r="Z771" s="311" t="s">
        <v>1681</v>
      </c>
      <c r="AA771" s="414">
        <v>57740</v>
      </c>
      <c r="AB771" s="77" t="s">
        <v>1651</v>
      </c>
      <c r="AC771" s="430" t="s">
        <v>603</v>
      </c>
      <c r="AD771" s="414">
        <v>59082</v>
      </c>
      <c r="AE771" s="77" t="s">
        <v>888</v>
      </c>
      <c r="AF771" s="430" t="s">
        <v>2275</v>
      </c>
      <c r="AG771" s="414">
        <v>60425</v>
      </c>
      <c r="AH771" s="77" t="s">
        <v>533</v>
      </c>
      <c r="AI771" s="430" t="s">
        <v>2049</v>
      </c>
    </row>
    <row r="772" spans="1:35" x14ac:dyDescent="0.25">
      <c r="A772" s="76">
        <f>IF('Basic Calculator'!$AE$17&lt;&gt;"",IF(VLOOKUP('Basic Calculator'!$AE$17,'Basic Calculator'!$AG$18:$AI$75,3,FALSE)=D772,1,0),0)</f>
        <v>0</v>
      </c>
      <c r="B772" s="405">
        <f>IF('Basic Calculator'!$AE$18&lt;&gt;"",IF('Basic Calculator'!$AE$18=E772,1,0),0)</f>
        <v>0</v>
      </c>
      <c r="C772" s="81">
        <f t="shared" si="12"/>
        <v>0</v>
      </c>
      <c r="D772" s="425" t="s">
        <v>1853</v>
      </c>
      <c r="E772" s="425">
        <v>5</v>
      </c>
      <c r="F772" s="309">
        <v>55590</v>
      </c>
      <c r="G772" s="78" t="s">
        <v>1342</v>
      </c>
      <c r="H772" s="307" t="s">
        <v>2328</v>
      </c>
      <c r="I772" s="414">
        <v>57092</v>
      </c>
      <c r="J772" s="77" t="s">
        <v>872</v>
      </c>
      <c r="K772" s="430" t="s">
        <v>873</v>
      </c>
      <c r="L772" s="414">
        <v>58594</v>
      </c>
      <c r="M772" s="77" t="s">
        <v>573</v>
      </c>
      <c r="N772" s="311" t="s">
        <v>1383</v>
      </c>
      <c r="O772" s="414">
        <v>60096</v>
      </c>
      <c r="P772" s="77" t="s">
        <v>1746</v>
      </c>
      <c r="Q772" s="430" t="s">
        <v>1517</v>
      </c>
      <c r="R772" s="414">
        <v>61598</v>
      </c>
      <c r="S772" s="77" t="s">
        <v>885</v>
      </c>
      <c r="T772" s="311" t="s">
        <v>810</v>
      </c>
      <c r="U772" s="414">
        <v>63100</v>
      </c>
      <c r="V772" s="77" t="s">
        <v>700</v>
      </c>
      <c r="W772" s="430" t="s">
        <v>3047</v>
      </c>
      <c r="X772" s="414">
        <v>64602</v>
      </c>
      <c r="Y772" s="77" t="s">
        <v>1108</v>
      </c>
      <c r="Z772" s="311" t="s">
        <v>3547</v>
      </c>
      <c r="AA772" s="414">
        <v>66105</v>
      </c>
      <c r="AB772" s="77" t="s">
        <v>281</v>
      </c>
      <c r="AC772" s="430" t="s">
        <v>2723</v>
      </c>
      <c r="AD772" s="414">
        <v>67607</v>
      </c>
      <c r="AE772" s="77" t="s">
        <v>545</v>
      </c>
      <c r="AF772" s="430" t="s">
        <v>1186</v>
      </c>
      <c r="AG772" s="414">
        <v>69109</v>
      </c>
      <c r="AH772" s="77" t="s">
        <v>1422</v>
      </c>
      <c r="AI772" s="430" t="s">
        <v>3144</v>
      </c>
    </row>
    <row r="773" spans="1:35" x14ac:dyDescent="0.25">
      <c r="A773" s="76">
        <f>IF('Basic Calculator'!$AE$17&lt;&gt;"",IF(VLOOKUP('Basic Calculator'!$AE$17,'Basic Calculator'!$AG$18:$AI$75,3,FALSE)=D773,1,0),0)</f>
        <v>0</v>
      </c>
      <c r="B773" s="405">
        <f>IF('Basic Calculator'!$AE$18&lt;&gt;"",IF('Basic Calculator'!$AE$18=E773,1,0),0)</f>
        <v>0</v>
      </c>
      <c r="C773" s="81">
        <f t="shared" si="12"/>
        <v>0</v>
      </c>
      <c r="D773" s="425" t="s">
        <v>1853</v>
      </c>
      <c r="E773" s="425">
        <v>6</v>
      </c>
      <c r="F773" s="309">
        <v>58622</v>
      </c>
      <c r="G773" s="78" t="s">
        <v>1539</v>
      </c>
      <c r="H773" s="307" t="s">
        <v>1847</v>
      </c>
      <c r="I773" s="414">
        <v>60297</v>
      </c>
      <c r="J773" s="77" t="s">
        <v>1578</v>
      </c>
      <c r="K773" s="430" t="s">
        <v>2402</v>
      </c>
      <c r="L773" s="414">
        <v>61972</v>
      </c>
      <c r="M773" s="77" t="s">
        <v>202</v>
      </c>
      <c r="N773" s="311" t="s">
        <v>2692</v>
      </c>
      <c r="O773" s="414">
        <v>63647</v>
      </c>
      <c r="P773" s="77" t="s">
        <v>617</v>
      </c>
      <c r="Q773" s="430" t="s">
        <v>3637</v>
      </c>
      <c r="R773" s="414">
        <v>65322</v>
      </c>
      <c r="S773" s="77" t="s">
        <v>2259</v>
      </c>
      <c r="T773" s="311" t="s">
        <v>2933</v>
      </c>
      <c r="U773" s="414">
        <v>66997</v>
      </c>
      <c r="V773" s="77" t="s">
        <v>1273</v>
      </c>
      <c r="W773" s="430" t="s">
        <v>3348</v>
      </c>
      <c r="X773" s="414">
        <v>68672</v>
      </c>
      <c r="Y773" s="77" t="s">
        <v>1414</v>
      </c>
      <c r="Z773" s="311" t="s">
        <v>3241</v>
      </c>
      <c r="AA773" s="414">
        <v>70348</v>
      </c>
      <c r="AB773" s="77" t="s">
        <v>2209</v>
      </c>
      <c r="AC773" s="430" t="s">
        <v>5030</v>
      </c>
      <c r="AD773" s="414">
        <v>72023</v>
      </c>
      <c r="AE773" s="77" t="s">
        <v>2676</v>
      </c>
      <c r="AF773" s="430" t="s">
        <v>3173</v>
      </c>
      <c r="AG773" s="414">
        <v>73698</v>
      </c>
      <c r="AH773" s="77" t="s">
        <v>1715</v>
      </c>
      <c r="AI773" s="430" t="s">
        <v>4019</v>
      </c>
    </row>
    <row r="774" spans="1:35" x14ac:dyDescent="0.25">
      <c r="A774" s="76">
        <f>IF('Basic Calculator'!$AE$17&lt;&gt;"",IF(VLOOKUP('Basic Calculator'!$AE$17,'Basic Calculator'!$AG$18:$AI$75,3,FALSE)=D774,1,0),0)</f>
        <v>0</v>
      </c>
      <c r="B774" s="405">
        <f>IF('Basic Calculator'!$AE$18&lt;&gt;"",IF('Basic Calculator'!$AE$18=E774,1,0),0)</f>
        <v>0</v>
      </c>
      <c r="C774" s="81">
        <f t="shared" si="12"/>
        <v>0</v>
      </c>
      <c r="D774" s="425" t="s">
        <v>1853</v>
      </c>
      <c r="E774" s="425">
        <v>7</v>
      </c>
      <c r="F774" s="309">
        <v>63281</v>
      </c>
      <c r="G774" s="78" t="s">
        <v>392</v>
      </c>
      <c r="H774" s="307" t="s">
        <v>2875</v>
      </c>
      <c r="I774" s="414">
        <v>65143</v>
      </c>
      <c r="J774" s="77" t="s">
        <v>2774</v>
      </c>
      <c r="K774" s="430" t="s">
        <v>2775</v>
      </c>
      <c r="L774" s="414">
        <v>67004</v>
      </c>
      <c r="M774" s="77" t="s">
        <v>2374</v>
      </c>
      <c r="N774" s="311" t="s">
        <v>3395</v>
      </c>
      <c r="O774" s="414">
        <v>68865</v>
      </c>
      <c r="P774" s="77" t="s">
        <v>4273</v>
      </c>
      <c r="Q774" s="430" t="s">
        <v>4269</v>
      </c>
      <c r="R774" s="414">
        <v>70727</v>
      </c>
      <c r="S774" s="77" t="s">
        <v>1365</v>
      </c>
      <c r="T774" s="311" t="s">
        <v>3100</v>
      </c>
      <c r="U774" s="414">
        <v>72588</v>
      </c>
      <c r="V774" s="77" t="s">
        <v>2443</v>
      </c>
      <c r="W774" s="430" t="s">
        <v>5166</v>
      </c>
      <c r="X774" s="414">
        <v>74449</v>
      </c>
      <c r="Y774" s="77" t="s">
        <v>622</v>
      </c>
      <c r="Z774" s="311" t="s">
        <v>4661</v>
      </c>
      <c r="AA774" s="414">
        <v>76311</v>
      </c>
      <c r="AB774" s="77" t="s">
        <v>2186</v>
      </c>
      <c r="AC774" s="430" t="s">
        <v>2919</v>
      </c>
      <c r="AD774" s="414">
        <v>78172</v>
      </c>
      <c r="AE774" s="77" t="s">
        <v>3305</v>
      </c>
      <c r="AF774" s="430" t="s">
        <v>4545</v>
      </c>
      <c r="AG774" s="414">
        <v>80034</v>
      </c>
      <c r="AH774" s="77" t="s">
        <v>4789</v>
      </c>
      <c r="AI774" s="430" t="s">
        <v>4545</v>
      </c>
    </row>
    <row r="775" spans="1:35" x14ac:dyDescent="0.25">
      <c r="A775" s="76">
        <f>IF('Basic Calculator'!$AE$17&lt;&gt;"",IF(VLOOKUP('Basic Calculator'!$AE$17,'Basic Calculator'!$AG$18:$AI$75,3,FALSE)=D775,1,0),0)</f>
        <v>0</v>
      </c>
      <c r="B775" s="405">
        <f>IF('Basic Calculator'!$AE$18&lt;&gt;"",IF('Basic Calculator'!$AE$18=E775,1,0),0)</f>
        <v>0</v>
      </c>
      <c r="C775" s="81">
        <f t="shared" si="12"/>
        <v>0</v>
      </c>
      <c r="D775" s="425" t="s">
        <v>1853</v>
      </c>
      <c r="E775" s="425">
        <v>8</v>
      </c>
      <c r="F775" s="309">
        <v>65957</v>
      </c>
      <c r="G775" s="78" t="s">
        <v>3403</v>
      </c>
      <c r="H775" s="307" t="s">
        <v>2255</v>
      </c>
      <c r="I775" s="414">
        <v>68018</v>
      </c>
      <c r="J775" s="77" t="s">
        <v>2014</v>
      </c>
      <c r="K775" s="430" t="s">
        <v>1964</v>
      </c>
      <c r="L775" s="414">
        <v>70079</v>
      </c>
      <c r="M775" s="77" t="s">
        <v>798</v>
      </c>
      <c r="N775" s="311" t="s">
        <v>2233</v>
      </c>
      <c r="O775" s="414">
        <v>72140</v>
      </c>
      <c r="P775" s="77" t="s">
        <v>2807</v>
      </c>
      <c r="Q775" s="430" t="s">
        <v>3017</v>
      </c>
      <c r="R775" s="414">
        <v>74201</v>
      </c>
      <c r="S775" s="77" t="s">
        <v>576</v>
      </c>
      <c r="T775" s="311" t="s">
        <v>4157</v>
      </c>
      <c r="U775" s="414">
        <v>76262</v>
      </c>
      <c r="V775" s="77" t="s">
        <v>760</v>
      </c>
      <c r="W775" s="430" t="s">
        <v>4023</v>
      </c>
      <c r="X775" s="414">
        <v>78323</v>
      </c>
      <c r="Y775" s="77" t="s">
        <v>1700</v>
      </c>
      <c r="Z775" s="311" t="s">
        <v>4545</v>
      </c>
      <c r="AA775" s="414">
        <v>80383</v>
      </c>
      <c r="AB775" s="77" t="s">
        <v>788</v>
      </c>
      <c r="AC775" s="430" t="s">
        <v>4545</v>
      </c>
      <c r="AD775" s="414">
        <v>82444</v>
      </c>
      <c r="AE775" s="77" t="s">
        <v>1623</v>
      </c>
      <c r="AF775" s="430" t="s">
        <v>4545</v>
      </c>
      <c r="AG775" s="414">
        <v>84505</v>
      </c>
      <c r="AH775" s="77" t="s">
        <v>3591</v>
      </c>
      <c r="AI775" s="430" t="s">
        <v>4545</v>
      </c>
    </row>
    <row r="776" spans="1:35" x14ac:dyDescent="0.25">
      <c r="A776" s="76">
        <f>IF('Basic Calculator'!$AE$17&lt;&gt;"",IF(VLOOKUP('Basic Calculator'!$AE$17,'Basic Calculator'!$AG$18:$AI$75,3,FALSE)=D776,1,0),0)</f>
        <v>0</v>
      </c>
      <c r="B776" s="405">
        <f>IF('Basic Calculator'!$AE$18&lt;&gt;"",IF('Basic Calculator'!$AE$18=E776,1,0),0)</f>
        <v>0</v>
      </c>
      <c r="C776" s="81">
        <f t="shared" si="12"/>
        <v>0</v>
      </c>
      <c r="D776" s="425" t="s">
        <v>1853</v>
      </c>
      <c r="E776" s="425">
        <v>9</v>
      </c>
      <c r="F776" s="309">
        <v>70574</v>
      </c>
      <c r="G776" s="78" t="s">
        <v>3271</v>
      </c>
      <c r="H776" s="307" t="s">
        <v>3163</v>
      </c>
      <c r="I776" s="414">
        <v>72850</v>
      </c>
      <c r="J776" s="77" t="s">
        <v>805</v>
      </c>
      <c r="K776" s="430" t="s">
        <v>3581</v>
      </c>
      <c r="L776" s="414">
        <v>75127</v>
      </c>
      <c r="M776" s="77" t="s">
        <v>396</v>
      </c>
      <c r="N776" s="311" t="s">
        <v>2773</v>
      </c>
      <c r="O776" s="414">
        <v>77403</v>
      </c>
      <c r="P776" s="77" t="s">
        <v>3272</v>
      </c>
      <c r="Q776" s="430" t="s">
        <v>4238</v>
      </c>
      <c r="R776" s="414">
        <v>79680</v>
      </c>
      <c r="S776" s="77" t="s">
        <v>1099</v>
      </c>
      <c r="T776" s="311" t="s">
        <v>4545</v>
      </c>
      <c r="U776" s="414">
        <v>81956</v>
      </c>
      <c r="V776" s="77" t="s">
        <v>1988</v>
      </c>
      <c r="W776" s="430" t="s">
        <v>4545</v>
      </c>
      <c r="X776" s="414">
        <v>84233</v>
      </c>
      <c r="Y776" s="77" t="s">
        <v>5078</v>
      </c>
      <c r="Z776" s="311" t="s">
        <v>4545</v>
      </c>
      <c r="AA776" s="414">
        <v>86509</v>
      </c>
      <c r="AB776" s="77" t="s">
        <v>5338</v>
      </c>
      <c r="AC776" s="430" t="s">
        <v>4545</v>
      </c>
      <c r="AD776" s="414">
        <v>88786</v>
      </c>
      <c r="AE776" s="77" t="s">
        <v>2131</v>
      </c>
      <c r="AF776" s="430" t="s">
        <v>4545</v>
      </c>
      <c r="AG776" s="414">
        <v>91062</v>
      </c>
      <c r="AH776" s="77" t="s">
        <v>5205</v>
      </c>
      <c r="AI776" s="430" t="s">
        <v>4545</v>
      </c>
    </row>
    <row r="777" spans="1:35" x14ac:dyDescent="0.25">
      <c r="A777" s="76">
        <f>IF('Basic Calculator'!$AE$17&lt;&gt;"",IF(VLOOKUP('Basic Calculator'!$AE$17,'Basic Calculator'!$AG$18:$AI$75,3,FALSE)=D777,1,0),0)</f>
        <v>0</v>
      </c>
      <c r="B777" s="405">
        <f>IF('Basic Calculator'!$AE$18&lt;&gt;"",IF('Basic Calculator'!$AE$18=E777,1,0),0)</f>
        <v>0</v>
      </c>
      <c r="C777" s="81">
        <f t="shared" si="12"/>
        <v>0</v>
      </c>
      <c r="D777" s="425" t="s">
        <v>1853</v>
      </c>
      <c r="E777" s="425">
        <v>10</v>
      </c>
      <c r="F777" s="309">
        <v>77717</v>
      </c>
      <c r="G777" s="78" t="s">
        <v>3251</v>
      </c>
      <c r="H777" s="307" t="s">
        <v>4545</v>
      </c>
      <c r="I777" s="414">
        <v>80224</v>
      </c>
      <c r="J777" s="77" t="s">
        <v>3196</v>
      </c>
      <c r="K777" s="430" t="s">
        <v>4545</v>
      </c>
      <c r="L777" s="414">
        <v>82730</v>
      </c>
      <c r="M777" s="77" t="s">
        <v>2376</v>
      </c>
      <c r="N777" s="311" t="s">
        <v>4545</v>
      </c>
      <c r="O777" s="414">
        <v>85237</v>
      </c>
      <c r="P777" s="77" t="s">
        <v>2460</v>
      </c>
      <c r="Q777" s="430" t="s">
        <v>4545</v>
      </c>
      <c r="R777" s="414">
        <v>87744</v>
      </c>
      <c r="S777" s="77" t="s">
        <v>3837</v>
      </c>
      <c r="T777" s="311" t="s">
        <v>4545</v>
      </c>
      <c r="U777" s="414">
        <v>90250</v>
      </c>
      <c r="V777" s="77" t="s">
        <v>4538</v>
      </c>
      <c r="W777" s="430" t="s">
        <v>4545</v>
      </c>
      <c r="X777" s="414">
        <v>92757</v>
      </c>
      <c r="Y777" s="77" t="s">
        <v>3000</v>
      </c>
      <c r="Z777" s="311" t="s">
        <v>4545</v>
      </c>
      <c r="AA777" s="414">
        <v>95264</v>
      </c>
      <c r="AB777" s="77" t="s">
        <v>2675</v>
      </c>
      <c r="AC777" s="430" t="s">
        <v>4545</v>
      </c>
      <c r="AD777" s="414">
        <v>97770</v>
      </c>
      <c r="AE777" s="77" t="s">
        <v>2283</v>
      </c>
      <c r="AF777" s="430" t="s">
        <v>4545</v>
      </c>
      <c r="AG777" s="414">
        <v>100277</v>
      </c>
      <c r="AH777" s="77" t="s">
        <v>2991</v>
      </c>
      <c r="AI777" s="430" t="s">
        <v>4545</v>
      </c>
    </row>
    <row r="778" spans="1:35" x14ac:dyDescent="0.25">
      <c r="A778" s="76">
        <f>IF('Basic Calculator'!$AE$17&lt;&gt;"",IF(VLOOKUP('Basic Calculator'!$AE$17,'Basic Calculator'!$AG$18:$AI$75,3,FALSE)=D778,1,0),0)</f>
        <v>0</v>
      </c>
      <c r="B778" s="405">
        <f>IF('Basic Calculator'!$AE$18&lt;&gt;"",IF('Basic Calculator'!$AE$18=E778,1,0),0)</f>
        <v>0</v>
      </c>
      <c r="C778" s="81">
        <f t="shared" si="12"/>
        <v>0</v>
      </c>
      <c r="D778" s="425" t="s">
        <v>1853</v>
      </c>
      <c r="E778" s="425">
        <v>11</v>
      </c>
      <c r="F778" s="309">
        <v>82633</v>
      </c>
      <c r="G778" s="78" t="s">
        <v>1116</v>
      </c>
      <c r="H778" s="307" t="s">
        <v>4545</v>
      </c>
      <c r="I778" s="414">
        <v>85387</v>
      </c>
      <c r="J778" s="77" t="s">
        <v>1538</v>
      </c>
      <c r="K778" s="430" t="s">
        <v>4545</v>
      </c>
      <c r="L778" s="414">
        <v>88142</v>
      </c>
      <c r="M778" s="77" t="s">
        <v>1420</v>
      </c>
      <c r="N778" s="311" t="s">
        <v>4545</v>
      </c>
      <c r="O778" s="414">
        <v>90896</v>
      </c>
      <c r="P778" s="77" t="s">
        <v>902</v>
      </c>
      <c r="Q778" s="430" t="s">
        <v>4545</v>
      </c>
      <c r="R778" s="414">
        <v>93650</v>
      </c>
      <c r="S778" s="77" t="s">
        <v>1054</v>
      </c>
      <c r="T778" s="311" t="s">
        <v>4545</v>
      </c>
      <c r="U778" s="414">
        <v>96404</v>
      </c>
      <c r="V778" s="77" t="s">
        <v>2169</v>
      </c>
      <c r="W778" s="430" t="s">
        <v>4545</v>
      </c>
      <c r="X778" s="414">
        <v>99158</v>
      </c>
      <c r="Y778" s="77" t="s">
        <v>2723</v>
      </c>
      <c r="Z778" s="311" t="s">
        <v>4545</v>
      </c>
      <c r="AA778" s="414">
        <v>101912</v>
      </c>
      <c r="AB778" s="77" t="s">
        <v>3158</v>
      </c>
      <c r="AC778" s="430" t="s">
        <v>4545</v>
      </c>
      <c r="AD778" s="414">
        <v>104666</v>
      </c>
      <c r="AE778" s="77" t="s">
        <v>4069</v>
      </c>
      <c r="AF778" s="430" t="s">
        <v>4545</v>
      </c>
      <c r="AG778" s="414">
        <v>107421</v>
      </c>
      <c r="AH778" s="77" t="s">
        <v>3320</v>
      </c>
      <c r="AI778" s="430" t="s">
        <v>4545</v>
      </c>
    </row>
    <row r="779" spans="1:35" x14ac:dyDescent="0.25">
      <c r="A779" s="76">
        <f>IF('Basic Calculator'!$AE$17&lt;&gt;"",IF(VLOOKUP('Basic Calculator'!$AE$17,'Basic Calculator'!$AG$18:$AI$75,3,FALSE)=D779,1,0),0)</f>
        <v>0</v>
      </c>
      <c r="B779" s="405">
        <f>IF('Basic Calculator'!$AE$18&lt;&gt;"",IF('Basic Calculator'!$AE$18=E779,1,0),0)</f>
        <v>0</v>
      </c>
      <c r="C779" s="81">
        <f t="shared" si="12"/>
        <v>0</v>
      </c>
      <c r="D779" s="425" t="s">
        <v>1853</v>
      </c>
      <c r="E779" s="425">
        <v>12</v>
      </c>
      <c r="F779" s="309">
        <v>99044</v>
      </c>
      <c r="G779" s="78" t="s">
        <v>2611</v>
      </c>
      <c r="H779" s="307" t="s">
        <v>4545</v>
      </c>
      <c r="I779" s="414">
        <v>102345</v>
      </c>
      <c r="J779" s="77" t="s">
        <v>5261</v>
      </c>
      <c r="K779" s="430" t="s">
        <v>4545</v>
      </c>
      <c r="L779" s="414">
        <v>105646</v>
      </c>
      <c r="M779" s="77" t="s">
        <v>3147</v>
      </c>
      <c r="N779" s="311" t="s">
        <v>4545</v>
      </c>
      <c r="O779" s="414">
        <v>108947</v>
      </c>
      <c r="P779" s="77" t="s">
        <v>2403</v>
      </c>
      <c r="Q779" s="430" t="s">
        <v>4545</v>
      </c>
      <c r="R779" s="414">
        <v>112248</v>
      </c>
      <c r="S779" s="77" t="s">
        <v>3738</v>
      </c>
      <c r="T779" s="311" t="s">
        <v>4545</v>
      </c>
      <c r="U779" s="414">
        <v>115549</v>
      </c>
      <c r="V779" s="77" t="s">
        <v>3262</v>
      </c>
      <c r="W779" s="430" t="s">
        <v>4545</v>
      </c>
      <c r="X779" s="414">
        <v>118850</v>
      </c>
      <c r="Y779" s="77" t="s">
        <v>5339</v>
      </c>
      <c r="Z779" s="311" t="s">
        <v>5339</v>
      </c>
      <c r="AA779" s="414">
        <v>122151</v>
      </c>
      <c r="AB779" s="77" t="s">
        <v>5340</v>
      </c>
      <c r="AC779" s="430" t="s">
        <v>5340</v>
      </c>
      <c r="AD779" s="414">
        <v>125452</v>
      </c>
      <c r="AE779" s="77" t="s">
        <v>3870</v>
      </c>
      <c r="AF779" s="430" t="s">
        <v>3870</v>
      </c>
      <c r="AG779" s="414">
        <v>128752</v>
      </c>
      <c r="AH779" s="77" t="s">
        <v>5341</v>
      </c>
      <c r="AI779" s="430" t="s">
        <v>5341</v>
      </c>
    </row>
    <row r="780" spans="1:35" x14ac:dyDescent="0.25">
      <c r="A780" s="76">
        <f>IF('Basic Calculator'!$AE$17&lt;&gt;"",IF(VLOOKUP('Basic Calculator'!$AE$17,'Basic Calculator'!$AG$18:$AI$75,3,FALSE)=D780,1,0),0)</f>
        <v>0</v>
      </c>
      <c r="B780" s="405">
        <f>IF('Basic Calculator'!$AE$18&lt;&gt;"",IF('Basic Calculator'!$AE$18=E780,1,0),0)</f>
        <v>0</v>
      </c>
      <c r="C780" s="81">
        <f t="shared" si="12"/>
        <v>0</v>
      </c>
      <c r="D780" s="425" t="s">
        <v>1853</v>
      </c>
      <c r="E780" s="425">
        <v>13</v>
      </c>
      <c r="F780" s="309">
        <v>117776</v>
      </c>
      <c r="G780" s="78" t="s">
        <v>2613</v>
      </c>
      <c r="H780" s="307" t="s">
        <v>2613</v>
      </c>
      <c r="I780" s="414">
        <v>121702</v>
      </c>
      <c r="J780" s="77" t="s">
        <v>5342</v>
      </c>
      <c r="K780" s="430" t="s">
        <v>5342</v>
      </c>
      <c r="L780" s="414">
        <v>125628</v>
      </c>
      <c r="M780" s="77" t="s">
        <v>3628</v>
      </c>
      <c r="N780" s="311" t="s">
        <v>3628</v>
      </c>
      <c r="O780" s="414">
        <v>129555</v>
      </c>
      <c r="P780" s="77" t="s">
        <v>5343</v>
      </c>
      <c r="Q780" s="430" t="s">
        <v>5343</v>
      </c>
      <c r="R780" s="414">
        <v>133481</v>
      </c>
      <c r="S780" s="77" t="s">
        <v>5208</v>
      </c>
      <c r="T780" s="311" t="s">
        <v>5208</v>
      </c>
      <c r="U780" s="414">
        <v>137407</v>
      </c>
      <c r="V780" s="77" t="s">
        <v>3584</v>
      </c>
      <c r="W780" s="430" t="s">
        <v>3584</v>
      </c>
      <c r="X780" s="414">
        <v>141334</v>
      </c>
      <c r="Y780" s="77" t="s">
        <v>5344</v>
      </c>
      <c r="Z780" s="311" t="s">
        <v>5344</v>
      </c>
      <c r="AA780" s="414">
        <v>145260</v>
      </c>
      <c r="AB780" s="77" t="s">
        <v>4172</v>
      </c>
      <c r="AC780" s="430" t="s">
        <v>4172</v>
      </c>
      <c r="AD780" s="414">
        <v>149186</v>
      </c>
      <c r="AE780" s="77" t="s">
        <v>5345</v>
      </c>
      <c r="AF780" s="430" t="s">
        <v>5345</v>
      </c>
      <c r="AG780" s="414">
        <v>153113</v>
      </c>
      <c r="AH780" s="77" t="s">
        <v>4365</v>
      </c>
      <c r="AI780" s="430" t="s">
        <v>4365</v>
      </c>
    </row>
    <row r="781" spans="1:35" x14ac:dyDescent="0.25">
      <c r="A781" s="76">
        <f>IF('Basic Calculator'!$AE$17&lt;&gt;"",IF(VLOOKUP('Basic Calculator'!$AE$17,'Basic Calculator'!$AG$18:$AI$75,3,FALSE)=D781,1,0),0)</f>
        <v>0</v>
      </c>
      <c r="B781" s="405">
        <f>IF('Basic Calculator'!$AE$18&lt;&gt;"",IF('Basic Calculator'!$AE$18=E781,1,0),0)</f>
        <v>0</v>
      </c>
      <c r="C781" s="81">
        <f t="shared" si="12"/>
        <v>0</v>
      </c>
      <c r="D781" s="425" t="s">
        <v>1853</v>
      </c>
      <c r="E781" s="425">
        <v>14</v>
      </c>
      <c r="F781" s="309">
        <v>139176</v>
      </c>
      <c r="G781" s="78" t="s">
        <v>4397</v>
      </c>
      <c r="H781" s="307" t="s">
        <v>4397</v>
      </c>
      <c r="I781" s="414">
        <v>143815</v>
      </c>
      <c r="J781" s="77" t="s">
        <v>5346</v>
      </c>
      <c r="K781" s="430" t="s">
        <v>5346</v>
      </c>
      <c r="L781" s="414">
        <v>148455</v>
      </c>
      <c r="M781" s="77" t="s">
        <v>3956</v>
      </c>
      <c r="N781" s="311" t="s">
        <v>3956</v>
      </c>
      <c r="O781" s="414">
        <v>153094</v>
      </c>
      <c r="P781" s="77" t="s">
        <v>5347</v>
      </c>
      <c r="Q781" s="430" t="s">
        <v>5347</v>
      </c>
      <c r="R781" s="414">
        <v>157733</v>
      </c>
      <c r="S781" s="77" t="s">
        <v>5213</v>
      </c>
      <c r="T781" s="311" t="s">
        <v>5213</v>
      </c>
      <c r="U781" s="414">
        <v>162373</v>
      </c>
      <c r="V781" s="77" t="s">
        <v>4004</v>
      </c>
      <c r="W781" s="430" t="s">
        <v>4004</v>
      </c>
      <c r="X781" s="414">
        <v>167012</v>
      </c>
      <c r="Y781" s="77" t="s">
        <v>5348</v>
      </c>
      <c r="Z781" s="311" t="s">
        <v>5348</v>
      </c>
      <c r="AA781" s="414">
        <v>171652</v>
      </c>
      <c r="AB781" s="77" t="s">
        <v>5349</v>
      </c>
      <c r="AC781" s="430" t="s">
        <v>5349</v>
      </c>
      <c r="AD781" s="414">
        <v>176291</v>
      </c>
      <c r="AE781" s="77" t="s">
        <v>5350</v>
      </c>
      <c r="AF781" s="430" t="s">
        <v>5350</v>
      </c>
      <c r="AG781" s="414">
        <v>180931</v>
      </c>
      <c r="AH781" s="77" t="s">
        <v>4006</v>
      </c>
      <c r="AI781" s="430" t="s">
        <v>4006</v>
      </c>
    </row>
    <row r="782" spans="1:35" ht="15.75" thickBot="1" x14ac:dyDescent="0.3">
      <c r="A782" s="419">
        <f>IF('Basic Calculator'!$AE$17&lt;&gt;"",IF(VLOOKUP('Basic Calculator'!$AE$17,'Basic Calculator'!$AG$18:$AI$75,3,FALSE)=D782,1,0),0)</f>
        <v>0</v>
      </c>
      <c r="B782" s="420">
        <f>IF('Basic Calculator'!$AE$18&lt;&gt;"",IF('Basic Calculator'!$AE$18=E782,1,0),0)</f>
        <v>0</v>
      </c>
      <c r="C782" s="422">
        <f t="shared" si="12"/>
        <v>0</v>
      </c>
      <c r="D782" s="426" t="s">
        <v>1853</v>
      </c>
      <c r="E782" s="426">
        <v>15</v>
      </c>
      <c r="F782" s="423">
        <v>163706</v>
      </c>
      <c r="G782" s="416" t="s">
        <v>3269</v>
      </c>
      <c r="H782" s="428" t="s">
        <v>3269</v>
      </c>
      <c r="I782" s="415">
        <v>169162</v>
      </c>
      <c r="J782" s="431" t="s">
        <v>5351</v>
      </c>
      <c r="K782" s="432" t="s">
        <v>5351</v>
      </c>
      <c r="L782" s="415">
        <v>174619</v>
      </c>
      <c r="M782" s="431" t="s">
        <v>5352</v>
      </c>
      <c r="N782" s="433" t="s">
        <v>5352</v>
      </c>
      <c r="O782" s="415">
        <v>180075</v>
      </c>
      <c r="P782" s="431" t="s">
        <v>4779</v>
      </c>
      <c r="Q782" s="432" t="s">
        <v>4779</v>
      </c>
      <c r="R782" s="415">
        <v>185532</v>
      </c>
      <c r="S782" s="431" t="s">
        <v>5220</v>
      </c>
      <c r="T782" s="433" t="s">
        <v>5220</v>
      </c>
      <c r="U782" s="415">
        <v>190988</v>
      </c>
      <c r="V782" s="431" t="s">
        <v>5353</v>
      </c>
      <c r="W782" s="432" t="s">
        <v>5353</v>
      </c>
      <c r="X782" s="415">
        <v>191900</v>
      </c>
      <c r="Y782" s="431" t="s">
        <v>4104</v>
      </c>
      <c r="Z782" s="433" t="s">
        <v>4104</v>
      </c>
      <c r="AA782" s="415">
        <v>191900</v>
      </c>
      <c r="AB782" s="431" t="s">
        <v>4104</v>
      </c>
      <c r="AC782" s="432" t="s">
        <v>4104</v>
      </c>
      <c r="AD782" s="415">
        <v>191900</v>
      </c>
      <c r="AE782" s="431" t="s">
        <v>4104</v>
      </c>
      <c r="AF782" s="432" t="s">
        <v>4104</v>
      </c>
      <c r="AG782" s="415">
        <v>191900</v>
      </c>
      <c r="AH782" s="431" t="s">
        <v>4104</v>
      </c>
      <c r="AI782" s="432" t="s">
        <v>4104</v>
      </c>
    </row>
    <row r="783" spans="1:35" x14ac:dyDescent="0.25">
      <c r="A783" s="82">
        <f>IF('Basic Calculator'!$AE$17&lt;&gt;"",IF(VLOOKUP('Basic Calculator'!$AE$17,'Basic Calculator'!$AG$18:$AI$75,3,FALSE)=D783,1,0),0)</f>
        <v>0</v>
      </c>
      <c r="B783" s="407">
        <f>IF('Basic Calculator'!$AE$18&lt;&gt;"",IF('Basic Calculator'!$AE$18=E783,1,0),0)</f>
        <v>0</v>
      </c>
      <c r="C783" s="83">
        <f t="shared" si="12"/>
        <v>0</v>
      </c>
      <c r="D783" s="434" t="s">
        <v>1858</v>
      </c>
      <c r="E783" s="434">
        <v>1</v>
      </c>
      <c r="F783" s="308">
        <v>28760</v>
      </c>
      <c r="G783" s="84" t="s">
        <v>1520</v>
      </c>
      <c r="H783" s="400" t="s">
        <v>328</v>
      </c>
      <c r="I783" s="413">
        <v>29725</v>
      </c>
      <c r="J783" s="85" t="s">
        <v>305</v>
      </c>
      <c r="K783" s="429" t="s">
        <v>306</v>
      </c>
      <c r="L783" s="413">
        <v>30680</v>
      </c>
      <c r="M783" s="85" t="s">
        <v>2237</v>
      </c>
      <c r="N783" s="310" t="s">
        <v>672</v>
      </c>
      <c r="O783" s="413">
        <v>31634</v>
      </c>
      <c r="P783" s="85" t="s">
        <v>1958</v>
      </c>
      <c r="Q783" s="429" t="s">
        <v>332</v>
      </c>
      <c r="R783" s="413">
        <v>32587</v>
      </c>
      <c r="S783" s="85" t="s">
        <v>1063</v>
      </c>
      <c r="T783" s="310" t="s">
        <v>1064</v>
      </c>
      <c r="U783" s="413">
        <v>33146</v>
      </c>
      <c r="V783" s="85" t="s">
        <v>3412</v>
      </c>
      <c r="W783" s="429" t="s">
        <v>1636</v>
      </c>
      <c r="X783" s="413">
        <v>34093</v>
      </c>
      <c r="Y783" s="85" t="s">
        <v>2343</v>
      </c>
      <c r="Z783" s="310" t="s">
        <v>1870</v>
      </c>
      <c r="AA783" s="413">
        <v>35047</v>
      </c>
      <c r="AB783" s="85" t="s">
        <v>4045</v>
      </c>
      <c r="AC783" s="429" t="s">
        <v>3136</v>
      </c>
      <c r="AD783" s="413">
        <v>35085</v>
      </c>
      <c r="AE783" s="85" t="s">
        <v>2625</v>
      </c>
      <c r="AF783" s="429" t="s">
        <v>1574</v>
      </c>
      <c r="AG783" s="413">
        <v>35975</v>
      </c>
      <c r="AH783" s="85" t="s">
        <v>2707</v>
      </c>
      <c r="AI783" s="429" t="s">
        <v>1493</v>
      </c>
    </row>
    <row r="784" spans="1:35" x14ac:dyDescent="0.25">
      <c r="A784" s="76">
        <f>IF('Basic Calculator'!$AE$17&lt;&gt;"",IF(VLOOKUP('Basic Calculator'!$AE$17,'Basic Calculator'!$AG$18:$AI$75,3,FALSE)=D784,1,0),0)</f>
        <v>0</v>
      </c>
      <c r="B784" s="405">
        <f>IF('Basic Calculator'!$AE$18&lt;&gt;"",IF('Basic Calculator'!$AE$18=E784,1,0),0)</f>
        <v>0</v>
      </c>
      <c r="C784" s="81">
        <f t="shared" si="12"/>
        <v>0</v>
      </c>
      <c r="D784" s="425" t="s">
        <v>1858</v>
      </c>
      <c r="E784" s="425">
        <v>2</v>
      </c>
      <c r="F784" s="309">
        <v>32339</v>
      </c>
      <c r="G784" s="78" t="s">
        <v>3630</v>
      </c>
      <c r="H784" s="307" t="s">
        <v>3631</v>
      </c>
      <c r="I784" s="414">
        <v>33108</v>
      </c>
      <c r="J784" s="77" t="s">
        <v>1556</v>
      </c>
      <c r="K784" s="430" t="s">
        <v>248</v>
      </c>
      <c r="L784" s="414">
        <v>34179</v>
      </c>
      <c r="M784" s="77" t="s">
        <v>3632</v>
      </c>
      <c r="N784" s="311" t="s">
        <v>680</v>
      </c>
      <c r="O784" s="414">
        <v>35085</v>
      </c>
      <c r="P784" s="77" t="s">
        <v>2625</v>
      </c>
      <c r="Q784" s="430" t="s">
        <v>1574</v>
      </c>
      <c r="R784" s="414">
        <v>35481</v>
      </c>
      <c r="S784" s="77" t="s">
        <v>1252</v>
      </c>
      <c r="T784" s="311" t="s">
        <v>1237</v>
      </c>
      <c r="U784" s="414">
        <v>36525</v>
      </c>
      <c r="V784" s="77" t="s">
        <v>3257</v>
      </c>
      <c r="W784" s="430" t="s">
        <v>359</v>
      </c>
      <c r="X784" s="414">
        <v>37569</v>
      </c>
      <c r="Y784" s="77" t="s">
        <v>426</v>
      </c>
      <c r="Z784" s="311" t="s">
        <v>427</v>
      </c>
      <c r="AA784" s="414">
        <v>38612</v>
      </c>
      <c r="AB784" s="77" t="s">
        <v>422</v>
      </c>
      <c r="AC784" s="430" t="s">
        <v>423</v>
      </c>
      <c r="AD784" s="414">
        <v>39656</v>
      </c>
      <c r="AE784" s="77" t="s">
        <v>1320</v>
      </c>
      <c r="AF784" s="430" t="s">
        <v>1321</v>
      </c>
      <c r="AG784" s="414">
        <v>40700</v>
      </c>
      <c r="AH784" s="77" t="s">
        <v>1193</v>
      </c>
      <c r="AI784" s="430" t="s">
        <v>1494</v>
      </c>
    </row>
    <row r="785" spans="1:35" x14ac:dyDescent="0.25">
      <c r="A785" s="76">
        <f>IF('Basic Calculator'!$AE$17&lt;&gt;"",IF(VLOOKUP('Basic Calculator'!$AE$17,'Basic Calculator'!$AG$18:$AI$75,3,FALSE)=D785,1,0),0)</f>
        <v>0</v>
      </c>
      <c r="B785" s="405">
        <f>IF('Basic Calculator'!$AE$18&lt;&gt;"",IF('Basic Calculator'!$AE$18=E785,1,0),0)</f>
        <v>0</v>
      </c>
      <c r="C785" s="81">
        <f t="shared" si="12"/>
        <v>0</v>
      </c>
      <c r="D785" s="425" t="s">
        <v>1858</v>
      </c>
      <c r="E785" s="425">
        <v>3</v>
      </c>
      <c r="F785" s="309">
        <v>42342</v>
      </c>
      <c r="G785" s="78" t="s">
        <v>832</v>
      </c>
      <c r="H785" s="307" t="s">
        <v>833</v>
      </c>
      <c r="I785" s="414">
        <v>43518</v>
      </c>
      <c r="J785" s="77" t="s">
        <v>1397</v>
      </c>
      <c r="K785" s="430" t="s">
        <v>1679</v>
      </c>
      <c r="L785" s="414">
        <v>44694</v>
      </c>
      <c r="M785" s="77" t="s">
        <v>1356</v>
      </c>
      <c r="N785" s="311" t="s">
        <v>2088</v>
      </c>
      <c r="O785" s="414">
        <v>45870</v>
      </c>
      <c r="P785" s="77" t="s">
        <v>928</v>
      </c>
      <c r="Q785" s="430" t="s">
        <v>929</v>
      </c>
      <c r="R785" s="414">
        <v>47046</v>
      </c>
      <c r="S785" s="77" t="s">
        <v>1007</v>
      </c>
      <c r="T785" s="311" t="s">
        <v>1008</v>
      </c>
      <c r="U785" s="414">
        <v>48222</v>
      </c>
      <c r="V785" s="77" t="s">
        <v>1566</v>
      </c>
      <c r="W785" s="430" t="s">
        <v>1245</v>
      </c>
      <c r="X785" s="414">
        <v>49398</v>
      </c>
      <c r="Y785" s="77" t="s">
        <v>1439</v>
      </c>
      <c r="Z785" s="311" t="s">
        <v>1440</v>
      </c>
      <c r="AA785" s="414">
        <v>50574</v>
      </c>
      <c r="AB785" s="77" t="s">
        <v>1773</v>
      </c>
      <c r="AC785" s="430" t="s">
        <v>642</v>
      </c>
      <c r="AD785" s="414">
        <v>51750</v>
      </c>
      <c r="AE785" s="77" t="s">
        <v>261</v>
      </c>
      <c r="AF785" s="430" t="s">
        <v>262</v>
      </c>
      <c r="AG785" s="414">
        <v>52926</v>
      </c>
      <c r="AH785" s="77" t="s">
        <v>1333</v>
      </c>
      <c r="AI785" s="430" t="s">
        <v>1334</v>
      </c>
    </row>
    <row r="786" spans="1:35" x14ac:dyDescent="0.25">
      <c r="A786" s="76">
        <f>IF('Basic Calculator'!$AE$17&lt;&gt;"",IF(VLOOKUP('Basic Calculator'!$AE$17,'Basic Calculator'!$AG$18:$AI$75,3,FALSE)=D786,1,0),0)</f>
        <v>0</v>
      </c>
      <c r="B786" s="405">
        <f>IF('Basic Calculator'!$AE$18&lt;&gt;"",IF('Basic Calculator'!$AE$18=E786,1,0),0)</f>
        <v>0</v>
      </c>
      <c r="C786" s="81">
        <f t="shared" si="12"/>
        <v>0</v>
      </c>
      <c r="D786" s="425" t="s">
        <v>1858</v>
      </c>
      <c r="E786" s="425">
        <v>4</v>
      </c>
      <c r="F786" s="309">
        <v>47529</v>
      </c>
      <c r="G786" s="78" t="s">
        <v>731</v>
      </c>
      <c r="H786" s="307" t="s">
        <v>756</v>
      </c>
      <c r="I786" s="414">
        <v>48848</v>
      </c>
      <c r="J786" s="77" t="s">
        <v>2996</v>
      </c>
      <c r="K786" s="430" t="s">
        <v>2997</v>
      </c>
      <c r="L786" s="414">
        <v>50168</v>
      </c>
      <c r="M786" s="77" t="s">
        <v>3294</v>
      </c>
      <c r="N786" s="311" t="s">
        <v>2989</v>
      </c>
      <c r="O786" s="414">
        <v>51488</v>
      </c>
      <c r="P786" s="77" t="s">
        <v>3979</v>
      </c>
      <c r="Q786" s="430" t="s">
        <v>559</v>
      </c>
      <c r="R786" s="414">
        <v>52808</v>
      </c>
      <c r="S786" s="77" t="s">
        <v>2722</v>
      </c>
      <c r="T786" s="311" t="s">
        <v>602</v>
      </c>
      <c r="U786" s="414">
        <v>54128</v>
      </c>
      <c r="V786" s="77" t="s">
        <v>735</v>
      </c>
      <c r="W786" s="430" t="s">
        <v>1051</v>
      </c>
      <c r="X786" s="414">
        <v>55448</v>
      </c>
      <c r="Y786" s="77" t="s">
        <v>736</v>
      </c>
      <c r="Z786" s="311" t="s">
        <v>3592</v>
      </c>
      <c r="AA786" s="414">
        <v>56768</v>
      </c>
      <c r="AB786" s="77" t="s">
        <v>737</v>
      </c>
      <c r="AC786" s="430" t="s">
        <v>1225</v>
      </c>
      <c r="AD786" s="414">
        <v>58087</v>
      </c>
      <c r="AE786" s="77" t="s">
        <v>738</v>
      </c>
      <c r="AF786" s="430" t="s">
        <v>1941</v>
      </c>
      <c r="AG786" s="414">
        <v>59407</v>
      </c>
      <c r="AH786" s="77" t="s">
        <v>1678</v>
      </c>
      <c r="AI786" s="430" t="s">
        <v>1553</v>
      </c>
    </row>
    <row r="787" spans="1:35" x14ac:dyDescent="0.25">
      <c r="A787" s="76">
        <f>IF('Basic Calculator'!$AE$17&lt;&gt;"",IF(VLOOKUP('Basic Calculator'!$AE$17,'Basic Calculator'!$AG$18:$AI$75,3,FALSE)=D787,1,0),0)</f>
        <v>0</v>
      </c>
      <c r="B787" s="405">
        <f>IF('Basic Calculator'!$AE$18&lt;&gt;"",IF('Basic Calculator'!$AE$18=E787,1,0),0)</f>
        <v>0</v>
      </c>
      <c r="C787" s="81">
        <f t="shared" ref="C787:C812" si="13">IF(AND(A787=1,B787=1),1,0)</f>
        <v>0</v>
      </c>
      <c r="D787" s="425" t="s">
        <v>1858</v>
      </c>
      <c r="E787" s="425">
        <v>5</v>
      </c>
      <c r="F787" s="309">
        <v>54654</v>
      </c>
      <c r="G787" s="78" t="s">
        <v>1379</v>
      </c>
      <c r="H787" s="307" t="s">
        <v>1247</v>
      </c>
      <c r="I787" s="414">
        <v>56131</v>
      </c>
      <c r="J787" s="77" t="s">
        <v>4108</v>
      </c>
      <c r="K787" s="430" t="s">
        <v>1100</v>
      </c>
      <c r="L787" s="414">
        <v>57607</v>
      </c>
      <c r="M787" s="77" t="s">
        <v>384</v>
      </c>
      <c r="N787" s="311" t="s">
        <v>1950</v>
      </c>
      <c r="O787" s="414">
        <v>59084</v>
      </c>
      <c r="P787" s="77" t="s">
        <v>888</v>
      </c>
      <c r="Q787" s="430" t="s">
        <v>2275</v>
      </c>
      <c r="R787" s="414">
        <v>60561</v>
      </c>
      <c r="S787" s="77" t="s">
        <v>1295</v>
      </c>
      <c r="T787" s="311" t="s">
        <v>1296</v>
      </c>
      <c r="U787" s="414">
        <v>62038</v>
      </c>
      <c r="V787" s="77" t="s">
        <v>1473</v>
      </c>
      <c r="W787" s="430" t="s">
        <v>2983</v>
      </c>
      <c r="X787" s="414">
        <v>63515</v>
      </c>
      <c r="Y787" s="77" t="s">
        <v>2674</v>
      </c>
      <c r="Z787" s="311" t="s">
        <v>2675</v>
      </c>
      <c r="AA787" s="414">
        <v>64992</v>
      </c>
      <c r="AB787" s="77" t="s">
        <v>435</v>
      </c>
      <c r="AC787" s="430" t="s">
        <v>3176</v>
      </c>
      <c r="AD787" s="414">
        <v>66468</v>
      </c>
      <c r="AE787" s="77" t="s">
        <v>538</v>
      </c>
      <c r="AF787" s="430" t="s">
        <v>2869</v>
      </c>
      <c r="AG787" s="414">
        <v>67945</v>
      </c>
      <c r="AH787" s="77" t="s">
        <v>2836</v>
      </c>
      <c r="AI787" s="430" t="s">
        <v>5316</v>
      </c>
    </row>
    <row r="788" spans="1:35" x14ac:dyDescent="0.25">
      <c r="A788" s="76">
        <f>IF('Basic Calculator'!$AE$17&lt;&gt;"",IF(VLOOKUP('Basic Calculator'!$AE$17,'Basic Calculator'!$AG$18:$AI$75,3,FALSE)=D788,1,0),0)</f>
        <v>0</v>
      </c>
      <c r="B788" s="405">
        <f>IF('Basic Calculator'!$AE$18&lt;&gt;"",IF('Basic Calculator'!$AE$18=E788,1,0),0)</f>
        <v>0</v>
      </c>
      <c r="C788" s="81">
        <f t="shared" si="13"/>
        <v>0</v>
      </c>
      <c r="D788" s="425" t="s">
        <v>1858</v>
      </c>
      <c r="E788" s="425">
        <v>6</v>
      </c>
      <c r="F788" s="309">
        <v>57635</v>
      </c>
      <c r="G788" s="78" t="s">
        <v>487</v>
      </c>
      <c r="H788" s="307" t="s">
        <v>966</v>
      </c>
      <c r="I788" s="414">
        <v>59282</v>
      </c>
      <c r="J788" s="77" t="s">
        <v>3514</v>
      </c>
      <c r="K788" s="430" t="s">
        <v>2177</v>
      </c>
      <c r="L788" s="414">
        <v>60929</v>
      </c>
      <c r="M788" s="77" t="s">
        <v>1205</v>
      </c>
      <c r="N788" s="311" t="s">
        <v>2056</v>
      </c>
      <c r="O788" s="414">
        <v>62576</v>
      </c>
      <c r="P788" s="77" t="s">
        <v>2458</v>
      </c>
      <c r="Q788" s="430" t="s">
        <v>2748</v>
      </c>
      <c r="R788" s="414">
        <v>64222</v>
      </c>
      <c r="S788" s="77" t="s">
        <v>541</v>
      </c>
      <c r="T788" s="311" t="s">
        <v>3024</v>
      </c>
      <c r="U788" s="414">
        <v>65869</v>
      </c>
      <c r="V788" s="77" t="s">
        <v>1713</v>
      </c>
      <c r="W788" s="430" t="s">
        <v>2254</v>
      </c>
      <c r="X788" s="414">
        <v>67516</v>
      </c>
      <c r="Y788" s="77" t="s">
        <v>2139</v>
      </c>
      <c r="Z788" s="311" t="s">
        <v>3199</v>
      </c>
      <c r="AA788" s="414">
        <v>69163</v>
      </c>
      <c r="AB788" s="77" t="s">
        <v>290</v>
      </c>
      <c r="AC788" s="430" t="s">
        <v>2220</v>
      </c>
      <c r="AD788" s="414">
        <v>70810</v>
      </c>
      <c r="AE788" s="77" t="s">
        <v>1761</v>
      </c>
      <c r="AF788" s="430" t="s">
        <v>3049</v>
      </c>
      <c r="AG788" s="414">
        <v>72457</v>
      </c>
      <c r="AH788" s="77" t="s">
        <v>2137</v>
      </c>
      <c r="AI788" s="430" t="s">
        <v>3866</v>
      </c>
    </row>
    <row r="789" spans="1:35" x14ac:dyDescent="0.25">
      <c r="A789" s="76">
        <f>IF('Basic Calculator'!$AE$17&lt;&gt;"",IF(VLOOKUP('Basic Calculator'!$AE$17,'Basic Calculator'!$AG$18:$AI$75,3,FALSE)=D789,1,0),0)</f>
        <v>0</v>
      </c>
      <c r="B789" s="405">
        <f>IF('Basic Calculator'!$AE$18&lt;&gt;"",IF('Basic Calculator'!$AE$18=E789,1,0),0)</f>
        <v>0</v>
      </c>
      <c r="C789" s="81">
        <f t="shared" si="13"/>
        <v>0</v>
      </c>
      <c r="D789" s="425" t="s">
        <v>1858</v>
      </c>
      <c r="E789" s="425">
        <v>7</v>
      </c>
      <c r="F789" s="309">
        <v>62216</v>
      </c>
      <c r="G789" s="78" t="s">
        <v>615</v>
      </c>
      <c r="H789" s="307" t="s">
        <v>2912</v>
      </c>
      <c r="I789" s="414">
        <v>64046</v>
      </c>
      <c r="J789" s="77" t="s">
        <v>1648</v>
      </c>
      <c r="K789" s="430" t="s">
        <v>3888</v>
      </c>
      <c r="L789" s="414">
        <v>65876</v>
      </c>
      <c r="M789" s="77" t="s">
        <v>1713</v>
      </c>
      <c r="N789" s="311" t="s">
        <v>2254</v>
      </c>
      <c r="O789" s="414">
        <v>67706</v>
      </c>
      <c r="P789" s="77" t="s">
        <v>2145</v>
      </c>
      <c r="Q789" s="430" t="s">
        <v>2863</v>
      </c>
      <c r="R789" s="414">
        <v>69536</v>
      </c>
      <c r="S789" s="77" t="s">
        <v>1140</v>
      </c>
      <c r="T789" s="311" t="s">
        <v>3046</v>
      </c>
      <c r="U789" s="414">
        <v>71366</v>
      </c>
      <c r="V789" s="77" t="s">
        <v>1222</v>
      </c>
      <c r="W789" s="430" t="s">
        <v>4711</v>
      </c>
      <c r="X789" s="414">
        <v>73196</v>
      </c>
      <c r="Y789" s="77" t="s">
        <v>1445</v>
      </c>
      <c r="Z789" s="311" t="s">
        <v>2979</v>
      </c>
      <c r="AA789" s="414">
        <v>75026</v>
      </c>
      <c r="AB789" s="77" t="s">
        <v>3160</v>
      </c>
      <c r="AC789" s="430" t="s">
        <v>2944</v>
      </c>
      <c r="AD789" s="414">
        <v>76856</v>
      </c>
      <c r="AE789" s="77" t="s">
        <v>868</v>
      </c>
      <c r="AF789" s="430" t="s">
        <v>4336</v>
      </c>
      <c r="AG789" s="414">
        <v>78686</v>
      </c>
      <c r="AH789" s="77" t="s">
        <v>1412</v>
      </c>
      <c r="AI789" s="430" t="s">
        <v>4336</v>
      </c>
    </row>
    <row r="790" spans="1:35" x14ac:dyDescent="0.25">
      <c r="A790" s="76">
        <f>IF('Basic Calculator'!$AE$17&lt;&gt;"",IF(VLOOKUP('Basic Calculator'!$AE$17,'Basic Calculator'!$AG$18:$AI$75,3,FALSE)=D790,1,0),0)</f>
        <v>0</v>
      </c>
      <c r="B790" s="405">
        <f>IF('Basic Calculator'!$AE$18&lt;&gt;"",IF('Basic Calculator'!$AE$18=E790,1,0),0)</f>
        <v>0</v>
      </c>
      <c r="C790" s="81">
        <f t="shared" si="13"/>
        <v>0</v>
      </c>
      <c r="D790" s="425" t="s">
        <v>1858</v>
      </c>
      <c r="E790" s="425">
        <v>8</v>
      </c>
      <c r="F790" s="309">
        <v>64846</v>
      </c>
      <c r="G790" s="78" t="s">
        <v>3574</v>
      </c>
      <c r="H790" s="307" t="s">
        <v>2959</v>
      </c>
      <c r="I790" s="414">
        <v>66873</v>
      </c>
      <c r="J790" s="77" t="s">
        <v>1510</v>
      </c>
      <c r="K790" s="430" t="s">
        <v>3318</v>
      </c>
      <c r="L790" s="414">
        <v>68899</v>
      </c>
      <c r="M790" s="77" t="s">
        <v>2337</v>
      </c>
      <c r="N790" s="311" t="s">
        <v>4351</v>
      </c>
      <c r="O790" s="414">
        <v>70925</v>
      </c>
      <c r="P790" s="77" t="s">
        <v>802</v>
      </c>
      <c r="Q790" s="430" t="s">
        <v>4010</v>
      </c>
      <c r="R790" s="414">
        <v>72951</v>
      </c>
      <c r="S790" s="77" t="s">
        <v>3238</v>
      </c>
      <c r="T790" s="311" t="s">
        <v>5354</v>
      </c>
      <c r="U790" s="414">
        <v>74978</v>
      </c>
      <c r="V790" s="77" t="s">
        <v>2042</v>
      </c>
      <c r="W790" s="430" t="s">
        <v>3826</v>
      </c>
      <c r="X790" s="414">
        <v>77004</v>
      </c>
      <c r="Y790" s="77" t="s">
        <v>1763</v>
      </c>
      <c r="Z790" s="311" t="s">
        <v>4336</v>
      </c>
      <c r="AA790" s="414">
        <v>79030</v>
      </c>
      <c r="AB790" s="77" t="s">
        <v>3849</v>
      </c>
      <c r="AC790" s="430" t="s">
        <v>4336</v>
      </c>
      <c r="AD790" s="414">
        <v>81056</v>
      </c>
      <c r="AE790" s="77" t="s">
        <v>251</v>
      </c>
      <c r="AF790" s="430" t="s">
        <v>4336</v>
      </c>
      <c r="AG790" s="414">
        <v>83083</v>
      </c>
      <c r="AH790" s="77" t="s">
        <v>275</v>
      </c>
      <c r="AI790" s="430" t="s">
        <v>4336</v>
      </c>
    </row>
    <row r="791" spans="1:35" x14ac:dyDescent="0.25">
      <c r="A791" s="76">
        <f>IF('Basic Calculator'!$AE$17&lt;&gt;"",IF(VLOOKUP('Basic Calculator'!$AE$17,'Basic Calculator'!$AG$18:$AI$75,3,FALSE)=D791,1,0),0)</f>
        <v>0</v>
      </c>
      <c r="B791" s="405">
        <f>IF('Basic Calculator'!$AE$18&lt;&gt;"",IF('Basic Calculator'!$AE$18=E791,1,0),0)</f>
        <v>0</v>
      </c>
      <c r="C791" s="81">
        <f t="shared" si="13"/>
        <v>0</v>
      </c>
      <c r="D791" s="425" t="s">
        <v>1858</v>
      </c>
      <c r="E791" s="425">
        <v>9</v>
      </c>
      <c r="F791" s="309">
        <v>69386</v>
      </c>
      <c r="G791" s="78" t="s">
        <v>2140</v>
      </c>
      <c r="H791" s="307" t="s">
        <v>5046</v>
      </c>
      <c r="I791" s="414">
        <v>71624</v>
      </c>
      <c r="J791" s="77" t="s">
        <v>893</v>
      </c>
      <c r="K791" s="430" t="s">
        <v>3716</v>
      </c>
      <c r="L791" s="414">
        <v>73862</v>
      </c>
      <c r="M791" s="77" t="s">
        <v>459</v>
      </c>
      <c r="N791" s="311" t="s">
        <v>3232</v>
      </c>
      <c r="O791" s="414">
        <v>76100</v>
      </c>
      <c r="P791" s="77" t="s">
        <v>3501</v>
      </c>
      <c r="Q791" s="430" t="s">
        <v>2957</v>
      </c>
      <c r="R791" s="414">
        <v>78338</v>
      </c>
      <c r="S791" s="77" t="s">
        <v>3338</v>
      </c>
      <c r="T791" s="311" t="s">
        <v>4336</v>
      </c>
      <c r="U791" s="414">
        <v>80576</v>
      </c>
      <c r="V791" s="77" t="s">
        <v>400</v>
      </c>
      <c r="W791" s="430" t="s">
        <v>4336</v>
      </c>
      <c r="X791" s="414">
        <v>82815</v>
      </c>
      <c r="Y791" s="77" t="s">
        <v>2239</v>
      </c>
      <c r="Z791" s="311" t="s">
        <v>4336</v>
      </c>
      <c r="AA791" s="414">
        <v>85053</v>
      </c>
      <c r="AB791" s="77" t="s">
        <v>3804</v>
      </c>
      <c r="AC791" s="430" t="s">
        <v>4336</v>
      </c>
      <c r="AD791" s="414">
        <v>87291</v>
      </c>
      <c r="AE791" s="77" t="s">
        <v>2766</v>
      </c>
      <c r="AF791" s="430" t="s">
        <v>4336</v>
      </c>
      <c r="AG791" s="414">
        <v>89529</v>
      </c>
      <c r="AH791" s="77" t="s">
        <v>2189</v>
      </c>
      <c r="AI791" s="430" t="s">
        <v>4336</v>
      </c>
    </row>
    <row r="792" spans="1:35" x14ac:dyDescent="0.25">
      <c r="A792" s="76">
        <f>IF('Basic Calculator'!$AE$17&lt;&gt;"",IF(VLOOKUP('Basic Calculator'!$AE$17,'Basic Calculator'!$AG$18:$AI$75,3,FALSE)=D792,1,0),0)</f>
        <v>0</v>
      </c>
      <c r="B792" s="405">
        <f>IF('Basic Calculator'!$AE$18&lt;&gt;"",IF('Basic Calculator'!$AE$18=E792,1,0),0)</f>
        <v>0</v>
      </c>
      <c r="C792" s="81">
        <f t="shared" si="13"/>
        <v>0</v>
      </c>
      <c r="D792" s="425" t="s">
        <v>1858</v>
      </c>
      <c r="E792" s="425">
        <v>10</v>
      </c>
      <c r="F792" s="309">
        <v>76409</v>
      </c>
      <c r="G792" s="78" t="s">
        <v>2257</v>
      </c>
      <c r="H792" s="307" t="s">
        <v>4336</v>
      </c>
      <c r="I792" s="414">
        <v>78873</v>
      </c>
      <c r="J792" s="77" t="s">
        <v>243</v>
      </c>
      <c r="K792" s="430" t="s">
        <v>4336</v>
      </c>
      <c r="L792" s="414">
        <v>81338</v>
      </c>
      <c r="M792" s="77" t="s">
        <v>1336</v>
      </c>
      <c r="N792" s="311" t="s">
        <v>4336</v>
      </c>
      <c r="O792" s="414">
        <v>83802</v>
      </c>
      <c r="P792" s="77" t="s">
        <v>5355</v>
      </c>
      <c r="Q792" s="430" t="s">
        <v>4336</v>
      </c>
      <c r="R792" s="414">
        <v>86267</v>
      </c>
      <c r="S792" s="77" t="s">
        <v>2083</v>
      </c>
      <c r="T792" s="311" t="s">
        <v>4336</v>
      </c>
      <c r="U792" s="414">
        <v>88731</v>
      </c>
      <c r="V792" s="77" t="s">
        <v>3358</v>
      </c>
      <c r="W792" s="430" t="s">
        <v>4336</v>
      </c>
      <c r="X792" s="414">
        <v>91195</v>
      </c>
      <c r="Y792" s="77" t="s">
        <v>2948</v>
      </c>
      <c r="Z792" s="311" t="s">
        <v>4336</v>
      </c>
      <c r="AA792" s="414">
        <v>93660</v>
      </c>
      <c r="AB792" s="77" t="s">
        <v>2968</v>
      </c>
      <c r="AC792" s="430" t="s">
        <v>4336</v>
      </c>
      <c r="AD792" s="414">
        <v>96124</v>
      </c>
      <c r="AE792" s="77" t="s">
        <v>4388</v>
      </c>
      <c r="AF792" s="430" t="s">
        <v>4336</v>
      </c>
      <c r="AG792" s="414">
        <v>98589</v>
      </c>
      <c r="AH792" s="77" t="s">
        <v>2653</v>
      </c>
      <c r="AI792" s="430" t="s">
        <v>4336</v>
      </c>
    </row>
    <row r="793" spans="1:35" x14ac:dyDescent="0.25">
      <c r="A793" s="76">
        <f>IF('Basic Calculator'!$AE$17&lt;&gt;"",IF(VLOOKUP('Basic Calculator'!$AE$17,'Basic Calculator'!$AG$18:$AI$75,3,FALSE)=D793,1,0),0)</f>
        <v>0</v>
      </c>
      <c r="B793" s="405">
        <f>IF('Basic Calculator'!$AE$18&lt;&gt;"",IF('Basic Calculator'!$AE$18=E793,1,0),0)</f>
        <v>0</v>
      </c>
      <c r="C793" s="81">
        <f t="shared" si="13"/>
        <v>0</v>
      </c>
      <c r="D793" s="425" t="s">
        <v>1858</v>
      </c>
      <c r="E793" s="425">
        <v>11</v>
      </c>
      <c r="F793" s="309">
        <v>81242</v>
      </c>
      <c r="G793" s="78" t="s">
        <v>870</v>
      </c>
      <c r="H793" s="307" t="s">
        <v>4336</v>
      </c>
      <c r="I793" s="414">
        <v>83950</v>
      </c>
      <c r="J793" s="77" t="s">
        <v>1504</v>
      </c>
      <c r="K793" s="430" t="s">
        <v>4336</v>
      </c>
      <c r="L793" s="414">
        <v>86658</v>
      </c>
      <c r="M793" s="77" t="s">
        <v>1994</v>
      </c>
      <c r="N793" s="311" t="s">
        <v>4336</v>
      </c>
      <c r="O793" s="414">
        <v>89365</v>
      </c>
      <c r="P793" s="77" t="s">
        <v>3387</v>
      </c>
      <c r="Q793" s="430" t="s">
        <v>4336</v>
      </c>
      <c r="R793" s="414">
        <v>92073</v>
      </c>
      <c r="S793" s="77" t="s">
        <v>2341</v>
      </c>
      <c r="T793" s="311" t="s">
        <v>4336</v>
      </c>
      <c r="U793" s="414">
        <v>94781</v>
      </c>
      <c r="V793" s="77" t="s">
        <v>2393</v>
      </c>
      <c r="W793" s="430" t="s">
        <v>4336</v>
      </c>
      <c r="X793" s="414">
        <v>97489</v>
      </c>
      <c r="Y793" s="77" t="s">
        <v>3176</v>
      </c>
      <c r="Z793" s="311" t="s">
        <v>4336</v>
      </c>
      <c r="AA793" s="414">
        <v>100197</v>
      </c>
      <c r="AB793" s="77" t="s">
        <v>5356</v>
      </c>
      <c r="AC793" s="430" t="s">
        <v>4336</v>
      </c>
      <c r="AD793" s="414">
        <v>102904</v>
      </c>
      <c r="AE793" s="77" t="s">
        <v>2727</v>
      </c>
      <c r="AF793" s="430" t="s">
        <v>4336</v>
      </c>
      <c r="AG793" s="414">
        <v>105612</v>
      </c>
      <c r="AH793" s="77" t="s">
        <v>3558</v>
      </c>
      <c r="AI793" s="430" t="s">
        <v>4336</v>
      </c>
    </row>
    <row r="794" spans="1:35" x14ac:dyDescent="0.25">
      <c r="A794" s="76">
        <f>IF('Basic Calculator'!$AE$17&lt;&gt;"",IF(VLOOKUP('Basic Calculator'!$AE$17,'Basic Calculator'!$AG$18:$AI$75,3,FALSE)=D794,1,0),0)</f>
        <v>0</v>
      </c>
      <c r="B794" s="405">
        <f>IF('Basic Calculator'!$AE$18&lt;&gt;"",IF('Basic Calculator'!$AE$18=E794,1,0),0)</f>
        <v>0</v>
      </c>
      <c r="C794" s="81">
        <f t="shared" si="13"/>
        <v>0</v>
      </c>
      <c r="D794" s="425" t="s">
        <v>1858</v>
      </c>
      <c r="E794" s="425">
        <v>12</v>
      </c>
      <c r="F794" s="309">
        <v>97376</v>
      </c>
      <c r="G794" s="78" t="s">
        <v>4822</v>
      </c>
      <c r="H794" s="307" t="s">
        <v>4336</v>
      </c>
      <c r="I794" s="414">
        <v>100622</v>
      </c>
      <c r="J794" s="77" t="s">
        <v>4564</v>
      </c>
      <c r="K794" s="430" t="s">
        <v>4336</v>
      </c>
      <c r="L794" s="414">
        <v>103867</v>
      </c>
      <c r="M794" s="77" t="s">
        <v>2077</v>
      </c>
      <c r="N794" s="311" t="s">
        <v>4336</v>
      </c>
      <c r="O794" s="414">
        <v>107112</v>
      </c>
      <c r="P794" s="77" t="s">
        <v>3331</v>
      </c>
      <c r="Q794" s="430" t="s">
        <v>4336</v>
      </c>
      <c r="R794" s="414">
        <v>110358</v>
      </c>
      <c r="S794" s="77" t="s">
        <v>2151</v>
      </c>
      <c r="T794" s="311" t="s">
        <v>4336</v>
      </c>
      <c r="U794" s="414">
        <v>113603</v>
      </c>
      <c r="V794" s="77" t="s">
        <v>5357</v>
      </c>
      <c r="W794" s="430" t="s">
        <v>4336</v>
      </c>
      <c r="X794" s="414">
        <v>116849</v>
      </c>
      <c r="Y794" s="77" t="s">
        <v>3019</v>
      </c>
      <c r="Z794" s="311" t="s">
        <v>3019</v>
      </c>
      <c r="AA794" s="414">
        <v>120094</v>
      </c>
      <c r="AB794" s="77" t="s">
        <v>3908</v>
      </c>
      <c r="AC794" s="430" t="s">
        <v>3908</v>
      </c>
      <c r="AD794" s="414">
        <v>123339</v>
      </c>
      <c r="AE794" s="77" t="s">
        <v>4285</v>
      </c>
      <c r="AF794" s="430" t="s">
        <v>4285</v>
      </c>
      <c r="AG794" s="414">
        <v>126585</v>
      </c>
      <c r="AH794" s="77" t="s">
        <v>5280</v>
      </c>
      <c r="AI794" s="430" t="s">
        <v>5280</v>
      </c>
    </row>
    <row r="795" spans="1:35" x14ac:dyDescent="0.25">
      <c r="A795" s="76">
        <f>IF('Basic Calculator'!$AE$17&lt;&gt;"",IF(VLOOKUP('Basic Calculator'!$AE$17,'Basic Calculator'!$AG$18:$AI$75,3,FALSE)=D795,1,0),0)</f>
        <v>0</v>
      </c>
      <c r="B795" s="405">
        <f>IF('Basic Calculator'!$AE$18&lt;&gt;"",IF('Basic Calculator'!$AE$18=E795,1,0),0)</f>
        <v>0</v>
      </c>
      <c r="C795" s="81">
        <f t="shared" si="13"/>
        <v>0</v>
      </c>
      <c r="D795" s="425" t="s">
        <v>1858</v>
      </c>
      <c r="E795" s="425">
        <v>13</v>
      </c>
      <c r="F795" s="309">
        <v>115793</v>
      </c>
      <c r="G795" s="78" t="s">
        <v>5109</v>
      </c>
      <c r="H795" s="307" t="s">
        <v>5109</v>
      </c>
      <c r="I795" s="414">
        <v>119653</v>
      </c>
      <c r="J795" s="77" t="s">
        <v>3390</v>
      </c>
      <c r="K795" s="430" t="s">
        <v>3390</v>
      </c>
      <c r="L795" s="414">
        <v>123513</v>
      </c>
      <c r="M795" s="77" t="s">
        <v>2970</v>
      </c>
      <c r="N795" s="311" t="s">
        <v>2970</v>
      </c>
      <c r="O795" s="414">
        <v>127374</v>
      </c>
      <c r="P795" s="77" t="s">
        <v>4845</v>
      </c>
      <c r="Q795" s="430" t="s">
        <v>4845</v>
      </c>
      <c r="R795" s="414">
        <v>131234</v>
      </c>
      <c r="S795" s="77" t="s">
        <v>3504</v>
      </c>
      <c r="T795" s="311" t="s">
        <v>3504</v>
      </c>
      <c r="U795" s="414">
        <v>135094</v>
      </c>
      <c r="V795" s="77" t="s">
        <v>4396</v>
      </c>
      <c r="W795" s="430" t="s">
        <v>4396</v>
      </c>
      <c r="X795" s="414">
        <v>138954</v>
      </c>
      <c r="Y795" s="77" t="s">
        <v>5177</v>
      </c>
      <c r="Z795" s="311" t="s">
        <v>5177</v>
      </c>
      <c r="AA795" s="414">
        <v>142814</v>
      </c>
      <c r="AB795" s="77" t="s">
        <v>5358</v>
      </c>
      <c r="AC795" s="430" t="s">
        <v>5358</v>
      </c>
      <c r="AD795" s="414">
        <v>146675</v>
      </c>
      <c r="AE795" s="77" t="s">
        <v>5359</v>
      </c>
      <c r="AF795" s="430" t="s">
        <v>5359</v>
      </c>
      <c r="AG795" s="414">
        <v>150535</v>
      </c>
      <c r="AH795" s="77" t="s">
        <v>5360</v>
      </c>
      <c r="AI795" s="430" t="s">
        <v>5360</v>
      </c>
    </row>
    <row r="796" spans="1:35" x14ac:dyDescent="0.25">
      <c r="A796" s="76">
        <f>IF('Basic Calculator'!$AE$17&lt;&gt;"",IF(VLOOKUP('Basic Calculator'!$AE$17,'Basic Calculator'!$AG$18:$AI$75,3,FALSE)=D796,1,0),0)</f>
        <v>0</v>
      </c>
      <c r="B796" s="405">
        <f>IF('Basic Calculator'!$AE$18&lt;&gt;"",IF('Basic Calculator'!$AE$18=E796,1,0),0)</f>
        <v>0</v>
      </c>
      <c r="C796" s="81">
        <f t="shared" si="13"/>
        <v>0</v>
      </c>
      <c r="D796" s="425" t="s">
        <v>1858</v>
      </c>
      <c r="E796" s="425">
        <v>14</v>
      </c>
      <c r="F796" s="309">
        <v>136832</v>
      </c>
      <c r="G796" s="78" t="s">
        <v>5223</v>
      </c>
      <c r="H796" s="307" t="s">
        <v>5223</v>
      </c>
      <c r="I796" s="414">
        <v>141394</v>
      </c>
      <c r="J796" s="77" t="s">
        <v>4050</v>
      </c>
      <c r="K796" s="430" t="s">
        <v>4050</v>
      </c>
      <c r="L796" s="414">
        <v>145955</v>
      </c>
      <c r="M796" s="77" t="s">
        <v>5361</v>
      </c>
      <c r="N796" s="311" t="s">
        <v>5361</v>
      </c>
      <c r="O796" s="414">
        <v>150517</v>
      </c>
      <c r="P796" s="77" t="s">
        <v>5362</v>
      </c>
      <c r="Q796" s="430" t="s">
        <v>5362</v>
      </c>
      <c r="R796" s="414">
        <v>155078</v>
      </c>
      <c r="S796" s="77" t="s">
        <v>5363</v>
      </c>
      <c r="T796" s="311" t="s">
        <v>5363</v>
      </c>
      <c r="U796" s="414">
        <v>159639</v>
      </c>
      <c r="V796" s="77" t="s">
        <v>5138</v>
      </c>
      <c r="W796" s="430" t="s">
        <v>5138</v>
      </c>
      <c r="X796" s="414">
        <v>164201</v>
      </c>
      <c r="Y796" s="77" t="s">
        <v>5023</v>
      </c>
      <c r="Z796" s="311" t="s">
        <v>5023</v>
      </c>
      <c r="AA796" s="414">
        <v>168762</v>
      </c>
      <c r="AB796" s="77" t="s">
        <v>5364</v>
      </c>
      <c r="AC796" s="430" t="s">
        <v>5364</v>
      </c>
      <c r="AD796" s="414">
        <v>173323</v>
      </c>
      <c r="AE796" s="77" t="s">
        <v>5365</v>
      </c>
      <c r="AF796" s="430" t="s">
        <v>5365</v>
      </c>
      <c r="AG796" s="414">
        <v>177885</v>
      </c>
      <c r="AH796" s="77" t="s">
        <v>5366</v>
      </c>
      <c r="AI796" s="430" t="s">
        <v>5366</v>
      </c>
    </row>
    <row r="797" spans="1:35" ht="15.75" thickBot="1" x14ac:dyDescent="0.3">
      <c r="A797" s="419">
        <f>IF('Basic Calculator'!$AE$17&lt;&gt;"",IF(VLOOKUP('Basic Calculator'!$AE$17,'Basic Calculator'!$AG$18:$AI$75,3,FALSE)=D797,1,0),0)</f>
        <v>0</v>
      </c>
      <c r="B797" s="420">
        <f>IF('Basic Calculator'!$AE$18&lt;&gt;"",IF('Basic Calculator'!$AE$18=E797,1,0),0)</f>
        <v>0</v>
      </c>
      <c r="C797" s="422">
        <f t="shared" si="13"/>
        <v>0</v>
      </c>
      <c r="D797" s="426" t="s">
        <v>1858</v>
      </c>
      <c r="E797" s="426">
        <v>15</v>
      </c>
      <c r="F797" s="423">
        <v>160950</v>
      </c>
      <c r="G797" s="416" t="s">
        <v>5367</v>
      </c>
      <c r="H797" s="428" t="s">
        <v>5367</v>
      </c>
      <c r="I797" s="415">
        <v>166314</v>
      </c>
      <c r="J797" s="431" t="s">
        <v>4052</v>
      </c>
      <c r="K797" s="432" t="s">
        <v>4052</v>
      </c>
      <c r="L797" s="415">
        <v>171679</v>
      </c>
      <c r="M797" s="431" t="s">
        <v>3914</v>
      </c>
      <c r="N797" s="433" t="s">
        <v>3914</v>
      </c>
      <c r="O797" s="415">
        <v>177043</v>
      </c>
      <c r="P797" s="431" t="s">
        <v>5368</v>
      </c>
      <c r="Q797" s="432" t="s">
        <v>5368</v>
      </c>
      <c r="R797" s="415">
        <v>182408</v>
      </c>
      <c r="S797" s="431" t="s">
        <v>3505</v>
      </c>
      <c r="T797" s="433" t="s">
        <v>3505</v>
      </c>
      <c r="U797" s="415">
        <v>187773</v>
      </c>
      <c r="V797" s="431" t="s">
        <v>5369</v>
      </c>
      <c r="W797" s="432" t="s">
        <v>5369</v>
      </c>
      <c r="X797" s="415">
        <v>191900</v>
      </c>
      <c r="Y797" s="431" t="s">
        <v>4104</v>
      </c>
      <c r="Z797" s="433" t="s">
        <v>4104</v>
      </c>
      <c r="AA797" s="415">
        <v>191900</v>
      </c>
      <c r="AB797" s="431" t="s">
        <v>4104</v>
      </c>
      <c r="AC797" s="432" t="s">
        <v>4104</v>
      </c>
      <c r="AD797" s="415">
        <v>191900</v>
      </c>
      <c r="AE797" s="431" t="s">
        <v>4104</v>
      </c>
      <c r="AF797" s="432" t="s">
        <v>4104</v>
      </c>
      <c r="AG797" s="415">
        <v>191900</v>
      </c>
      <c r="AH797" s="431" t="s">
        <v>4104</v>
      </c>
      <c r="AI797" s="432" t="s">
        <v>4104</v>
      </c>
    </row>
    <row r="798" spans="1:35" x14ac:dyDescent="0.25">
      <c r="A798" s="82">
        <f>IF('Basic Calculator'!$AE$17&lt;&gt;"",IF(VLOOKUP('Basic Calculator'!$AE$17,'Basic Calculator'!$AG$18:$AI$75,3,FALSE)=D798,1,0),0)</f>
        <v>0</v>
      </c>
      <c r="B798" s="407">
        <f>IF('Basic Calculator'!$AE$18&lt;&gt;"",IF('Basic Calculator'!$AE$18=E798,1,0),0)</f>
        <v>0</v>
      </c>
      <c r="C798" s="83">
        <f t="shared" si="13"/>
        <v>0</v>
      </c>
      <c r="D798" s="434" t="s">
        <v>1866</v>
      </c>
      <c r="E798" s="434">
        <v>1</v>
      </c>
      <c r="F798" s="308">
        <v>31970</v>
      </c>
      <c r="G798" s="84" t="s">
        <v>1689</v>
      </c>
      <c r="H798" s="400" t="s">
        <v>1087</v>
      </c>
      <c r="I798" s="413">
        <v>33043</v>
      </c>
      <c r="J798" s="85" t="s">
        <v>4410</v>
      </c>
      <c r="K798" s="429" t="s">
        <v>4411</v>
      </c>
      <c r="L798" s="413">
        <v>34104</v>
      </c>
      <c r="M798" s="85" t="s">
        <v>2343</v>
      </c>
      <c r="N798" s="310" t="s">
        <v>1870</v>
      </c>
      <c r="O798" s="413">
        <v>35165</v>
      </c>
      <c r="P798" s="85" t="s">
        <v>418</v>
      </c>
      <c r="Q798" s="429" t="s">
        <v>419</v>
      </c>
      <c r="R798" s="413">
        <v>36225</v>
      </c>
      <c r="S798" s="85" t="s">
        <v>5370</v>
      </c>
      <c r="T798" s="310" t="s">
        <v>1542</v>
      </c>
      <c r="U798" s="413">
        <v>36845</v>
      </c>
      <c r="V798" s="85" t="s">
        <v>2017</v>
      </c>
      <c r="W798" s="429" t="s">
        <v>789</v>
      </c>
      <c r="X798" s="413">
        <v>37898</v>
      </c>
      <c r="Y798" s="85" t="s">
        <v>3421</v>
      </c>
      <c r="Z798" s="310" t="s">
        <v>1464</v>
      </c>
      <c r="AA798" s="413">
        <v>38958</v>
      </c>
      <c r="AB798" s="85" t="s">
        <v>2368</v>
      </c>
      <c r="AC798" s="429" t="s">
        <v>1226</v>
      </c>
      <c r="AD798" s="413">
        <v>39000</v>
      </c>
      <c r="AE798" s="85" t="s">
        <v>4973</v>
      </c>
      <c r="AF798" s="429" t="s">
        <v>663</v>
      </c>
      <c r="AG798" s="413">
        <v>39991</v>
      </c>
      <c r="AH798" s="85" t="s">
        <v>410</v>
      </c>
      <c r="AI798" s="429" t="s">
        <v>884</v>
      </c>
    </row>
    <row r="799" spans="1:35" x14ac:dyDescent="0.25">
      <c r="A799" s="76">
        <f>IF('Basic Calculator'!$AE$17&lt;&gt;"",IF(VLOOKUP('Basic Calculator'!$AE$17,'Basic Calculator'!$AG$18:$AI$75,3,FALSE)=D799,1,0),0)</f>
        <v>0</v>
      </c>
      <c r="B799" s="405">
        <f>IF('Basic Calculator'!$AE$18&lt;&gt;"",IF('Basic Calculator'!$AE$18=E799,1,0),0)</f>
        <v>0</v>
      </c>
      <c r="C799" s="81">
        <f t="shared" si="13"/>
        <v>0</v>
      </c>
      <c r="D799" s="425" t="s">
        <v>1866</v>
      </c>
      <c r="E799" s="425">
        <v>2</v>
      </c>
      <c r="F799" s="309">
        <v>35948</v>
      </c>
      <c r="G799" s="78" t="s">
        <v>2923</v>
      </c>
      <c r="H799" s="307" t="s">
        <v>684</v>
      </c>
      <c r="I799" s="414">
        <v>36803</v>
      </c>
      <c r="J799" s="77" t="s">
        <v>5371</v>
      </c>
      <c r="K799" s="430" t="s">
        <v>4500</v>
      </c>
      <c r="L799" s="414">
        <v>37994</v>
      </c>
      <c r="M799" s="77" t="s">
        <v>917</v>
      </c>
      <c r="N799" s="311" t="s">
        <v>4380</v>
      </c>
      <c r="O799" s="414">
        <v>39000</v>
      </c>
      <c r="P799" s="77" t="s">
        <v>4973</v>
      </c>
      <c r="Q799" s="430" t="s">
        <v>663</v>
      </c>
      <c r="R799" s="414">
        <v>39441</v>
      </c>
      <c r="S799" s="77" t="s">
        <v>3507</v>
      </c>
      <c r="T799" s="311" t="s">
        <v>657</v>
      </c>
      <c r="U799" s="414">
        <v>40601</v>
      </c>
      <c r="V799" s="77" t="s">
        <v>2036</v>
      </c>
      <c r="W799" s="430" t="s">
        <v>1107</v>
      </c>
      <c r="X799" s="414">
        <v>41762</v>
      </c>
      <c r="Y799" s="77" t="s">
        <v>1354</v>
      </c>
      <c r="Z799" s="311" t="s">
        <v>1599</v>
      </c>
      <c r="AA799" s="414">
        <v>42922</v>
      </c>
      <c r="AB799" s="77" t="s">
        <v>1527</v>
      </c>
      <c r="AC799" s="430" t="s">
        <v>969</v>
      </c>
      <c r="AD799" s="414">
        <v>44082</v>
      </c>
      <c r="AE799" s="77" t="s">
        <v>1641</v>
      </c>
      <c r="AF799" s="430" t="s">
        <v>707</v>
      </c>
      <c r="AG799" s="414">
        <v>45243</v>
      </c>
      <c r="AH799" s="77" t="s">
        <v>3800</v>
      </c>
      <c r="AI799" s="430" t="s">
        <v>443</v>
      </c>
    </row>
    <row r="800" spans="1:35" x14ac:dyDescent="0.25">
      <c r="A800" s="76">
        <f>IF('Basic Calculator'!$AE$17&lt;&gt;"",IF(VLOOKUP('Basic Calculator'!$AE$17,'Basic Calculator'!$AG$18:$AI$75,3,FALSE)=D800,1,0),0)</f>
        <v>0</v>
      </c>
      <c r="B800" s="405">
        <f>IF('Basic Calculator'!$AE$18&lt;&gt;"",IF('Basic Calculator'!$AE$18=E800,1,0),0)</f>
        <v>0</v>
      </c>
      <c r="C800" s="81">
        <f t="shared" si="13"/>
        <v>0</v>
      </c>
      <c r="D800" s="425" t="s">
        <v>1866</v>
      </c>
      <c r="E800" s="425">
        <v>3</v>
      </c>
      <c r="F800" s="309">
        <v>47068</v>
      </c>
      <c r="G800" s="78" t="s">
        <v>1618</v>
      </c>
      <c r="H800" s="307" t="s">
        <v>1300</v>
      </c>
      <c r="I800" s="414">
        <v>48375</v>
      </c>
      <c r="J800" s="77" t="s">
        <v>1459</v>
      </c>
      <c r="K800" s="430" t="s">
        <v>1301</v>
      </c>
      <c r="L800" s="414">
        <v>49682</v>
      </c>
      <c r="M800" s="77" t="s">
        <v>1229</v>
      </c>
      <c r="N800" s="311" t="s">
        <v>1230</v>
      </c>
      <c r="O800" s="414">
        <v>50989</v>
      </c>
      <c r="P800" s="77" t="s">
        <v>3010</v>
      </c>
      <c r="Q800" s="430" t="s">
        <v>1303</v>
      </c>
      <c r="R800" s="414">
        <v>52297</v>
      </c>
      <c r="S800" s="77" t="s">
        <v>372</v>
      </c>
      <c r="T800" s="311" t="s">
        <v>373</v>
      </c>
      <c r="U800" s="414">
        <v>53604</v>
      </c>
      <c r="V800" s="77" t="s">
        <v>787</v>
      </c>
      <c r="W800" s="430" t="s">
        <v>788</v>
      </c>
      <c r="X800" s="414">
        <v>54911</v>
      </c>
      <c r="Y800" s="77" t="s">
        <v>196</v>
      </c>
      <c r="Z800" s="311" t="s">
        <v>2015</v>
      </c>
      <c r="AA800" s="414">
        <v>56218</v>
      </c>
      <c r="AB800" s="77" t="s">
        <v>369</v>
      </c>
      <c r="AC800" s="430" t="s">
        <v>2085</v>
      </c>
      <c r="AD800" s="414">
        <v>57526</v>
      </c>
      <c r="AE800" s="77" t="s">
        <v>990</v>
      </c>
      <c r="AF800" s="430" t="s">
        <v>2083</v>
      </c>
      <c r="AG800" s="414">
        <v>58833</v>
      </c>
      <c r="AH800" s="77" t="s">
        <v>378</v>
      </c>
      <c r="AI800" s="430" t="s">
        <v>2713</v>
      </c>
    </row>
    <row r="801" spans="1:35" x14ac:dyDescent="0.25">
      <c r="A801" s="76">
        <f>IF('Basic Calculator'!$AE$17&lt;&gt;"",IF(VLOOKUP('Basic Calculator'!$AE$17,'Basic Calculator'!$AG$18:$AI$75,3,FALSE)=D801,1,0),0)</f>
        <v>0</v>
      </c>
      <c r="B801" s="405">
        <f>IF('Basic Calculator'!$AE$18&lt;&gt;"",IF('Basic Calculator'!$AE$18=E801,1,0),0)</f>
        <v>0</v>
      </c>
      <c r="C801" s="81">
        <f t="shared" si="13"/>
        <v>0</v>
      </c>
      <c r="D801" s="425" t="s">
        <v>1866</v>
      </c>
      <c r="E801" s="425">
        <v>4</v>
      </c>
      <c r="F801" s="309">
        <v>52833</v>
      </c>
      <c r="G801" s="78" t="s">
        <v>464</v>
      </c>
      <c r="H801" s="307" t="s">
        <v>465</v>
      </c>
      <c r="I801" s="414">
        <v>54300</v>
      </c>
      <c r="J801" s="77" t="s">
        <v>2855</v>
      </c>
      <c r="K801" s="430" t="s">
        <v>2856</v>
      </c>
      <c r="L801" s="414">
        <v>55768</v>
      </c>
      <c r="M801" s="77" t="s">
        <v>1175</v>
      </c>
      <c r="N801" s="311" t="s">
        <v>2335</v>
      </c>
      <c r="O801" s="414">
        <v>57235</v>
      </c>
      <c r="P801" s="77" t="s">
        <v>1675</v>
      </c>
      <c r="Q801" s="430" t="s">
        <v>2895</v>
      </c>
      <c r="R801" s="414">
        <v>58702</v>
      </c>
      <c r="S801" s="77" t="s">
        <v>1235</v>
      </c>
      <c r="T801" s="311" t="s">
        <v>2175</v>
      </c>
      <c r="U801" s="414">
        <v>60169</v>
      </c>
      <c r="V801" s="77" t="s">
        <v>993</v>
      </c>
      <c r="W801" s="430" t="s">
        <v>1669</v>
      </c>
      <c r="X801" s="414">
        <v>61636</v>
      </c>
      <c r="Y801" s="77" t="s">
        <v>3090</v>
      </c>
      <c r="Z801" s="311" t="s">
        <v>645</v>
      </c>
      <c r="AA801" s="414">
        <v>63104</v>
      </c>
      <c r="AB801" s="77" t="s">
        <v>327</v>
      </c>
      <c r="AC801" s="430" t="s">
        <v>2286</v>
      </c>
      <c r="AD801" s="414">
        <v>64571</v>
      </c>
      <c r="AE801" s="77" t="s">
        <v>1865</v>
      </c>
      <c r="AF801" s="430" t="s">
        <v>3321</v>
      </c>
      <c r="AG801" s="414">
        <v>66038</v>
      </c>
      <c r="AH801" s="77" t="s">
        <v>1328</v>
      </c>
      <c r="AI801" s="430" t="s">
        <v>2611</v>
      </c>
    </row>
    <row r="802" spans="1:35" x14ac:dyDescent="0.25">
      <c r="A802" s="76">
        <f>IF('Basic Calculator'!$AE$17&lt;&gt;"",IF(VLOOKUP('Basic Calculator'!$AE$17,'Basic Calculator'!$AG$18:$AI$75,3,FALSE)=D802,1,0),0)</f>
        <v>0</v>
      </c>
      <c r="B802" s="405">
        <f>IF('Basic Calculator'!$AE$18&lt;&gt;"",IF('Basic Calculator'!$AE$18=E802,1,0),0)</f>
        <v>0</v>
      </c>
      <c r="C802" s="81">
        <f t="shared" si="13"/>
        <v>0</v>
      </c>
      <c r="D802" s="425" t="s">
        <v>1866</v>
      </c>
      <c r="E802" s="425">
        <v>5</v>
      </c>
      <c r="F802" s="309">
        <v>60754</v>
      </c>
      <c r="G802" s="78" t="s">
        <v>704</v>
      </c>
      <c r="H802" s="307" t="s">
        <v>705</v>
      </c>
      <c r="I802" s="414">
        <v>62395</v>
      </c>
      <c r="J802" s="77" t="s">
        <v>1834</v>
      </c>
      <c r="K802" s="430" t="s">
        <v>1750</v>
      </c>
      <c r="L802" s="414">
        <v>64037</v>
      </c>
      <c r="M802" s="77" t="s">
        <v>599</v>
      </c>
      <c r="N802" s="311" t="s">
        <v>3326</v>
      </c>
      <c r="O802" s="414">
        <v>65679</v>
      </c>
      <c r="P802" s="77" t="s">
        <v>1868</v>
      </c>
      <c r="Q802" s="430" t="s">
        <v>3037</v>
      </c>
      <c r="R802" s="414">
        <v>67320</v>
      </c>
      <c r="S802" s="77" t="s">
        <v>2196</v>
      </c>
      <c r="T802" s="311" t="s">
        <v>3379</v>
      </c>
      <c r="U802" s="414">
        <v>68962</v>
      </c>
      <c r="V802" s="77" t="s">
        <v>2147</v>
      </c>
      <c r="W802" s="430" t="s">
        <v>2754</v>
      </c>
      <c r="X802" s="414">
        <v>70604</v>
      </c>
      <c r="Y802" s="77" t="s">
        <v>1300</v>
      </c>
      <c r="Z802" s="311" t="s">
        <v>3076</v>
      </c>
      <c r="AA802" s="414">
        <v>72246</v>
      </c>
      <c r="AB802" s="77" t="s">
        <v>1626</v>
      </c>
      <c r="AC802" s="430" t="s">
        <v>4079</v>
      </c>
      <c r="AD802" s="414">
        <v>73887</v>
      </c>
      <c r="AE802" s="77" t="s">
        <v>1753</v>
      </c>
      <c r="AF802" s="430" t="s">
        <v>2670</v>
      </c>
      <c r="AG802" s="414">
        <v>75529</v>
      </c>
      <c r="AH802" s="77" t="s">
        <v>3206</v>
      </c>
      <c r="AI802" s="430" t="s">
        <v>4240</v>
      </c>
    </row>
    <row r="803" spans="1:35" x14ac:dyDescent="0.25">
      <c r="A803" s="76">
        <f>IF('Basic Calculator'!$AE$17&lt;&gt;"",IF(VLOOKUP('Basic Calculator'!$AE$17,'Basic Calculator'!$AG$18:$AI$75,3,FALSE)=D803,1,0),0)</f>
        <v>0</v>
      </c>
      <c r="B803" s="405">
        <f>IF('Basic Calculator'!$AE$18&lt;&gt;"",IF('Basic Calculator'!$AE$18=E803,1,0),0)</f>
        <v>0</v>
      </c>
      <c r="C803" s="81">
        <f t="shared" si="13"/>
        <v>0</v>
      </c>
      <c r="D803" s="425" t="s">
        <v>1866</v>
      </c>
      <c r="E803" s="425">
        <v>6</v>
      </c>
      <c r="F803" s="309">
        <v>64068</v>
      </c>
      <c r="G803" s="78" t="s">
        <v>4007</v>
      </c>
      <c r="H803" s="307" t="s">
        <v>2835</v>
      </c>
      <c r="I803" s="414">
        <v>65898</v>
      </c>
      <c r="J803" s="77" t="s">
        <v>543</v>
      </c>
      <c r="K803" s="430" t="s">
        <v>3652</v>
      </c>
      <c r="L803" s="414">
        <v>67729</v>
      </c>
      <c r="M803" s="77" t="s">
        <v>1643</v>
      </c>
      <c r="N803" s="311" t="s">
        <v>3990</v>
      </c>
      <c r="O803" s="414">
        <v>69560</v>
      </c>
      <c r="P803" s="77" t="s">
        <v>216</v>
      </c>
      <c r="Q803" s="430" t="s">
        <v>3125</v>
      </c>
      <c r="R803" s="414">
        <v>71390</v>
      </c>
      <c r="S803" s="77" t="s">
        <v>2873</v>
      </c>
      <c r="T803" s="311" t="s">
        <v>3331</v>
      </c>
      <c r="U803" s="414">
        <v>73221</v>
      </c>
      <c r="V803" s="77" t="s">
        <v>2199</v>
      </c>
      <c r="W803" s="430" t="s">
        <v>5372</v>
      </c>
      <c r="X803" s="414">
        <v>75052</v>
      </c>
      <c r="Y803" s="77" t="s">
        <v>508</v>
      </c>
      <c r="Z803" s="311" t="s">
        <v>3112</v>
      </c>
      <c r="AA803" s="414">
        <v>76883</v>
      </c>
      <c r="AB803" s="77" t="s">
        <v>242</v>
      </c>
      <c r="AC803" s="430" t="s">
        <v>3970</v>
      </c>
      <c r="AD803" s="414">
        <v>78713</v>
      </c>
      <c r="AE803" s="77" t="s">
        <v>2418</v>
      </c>
      <c r="AF803" s="430" t="s">
        <v>5100</v>
      </c>
      <c r="AG803" s="414">
        <v>80544</v>
      </c>
      <c r="AH803" s="77" t="s">
        <v>3228</v>
      </c>
      <c r="AI803" s="430" t="s">
        <v>5373</v>
      </c>
    </row>
    <row r="804" spans="1:35" x14ac:dyDescent="0.25">
      <c r="A804" s="76">
        <f>IF('Basic Calculator'!$AE$17&lt;&gt;"",IF(VLOOKUP('Basic Calculator'!$AE$17,'Basic Calculator'!$AG$18:$AI$75,3,FALSE)=D804,1,0),0)</f>
        <v>0</v>
      </c>
      <c r="B804" s="405">
        <f>IF('Basic Calculator'!$AE$18&lt;&gt;"",IF('Basic Calculator'!$AE$18=E804,1,0),0)</f>
        <v>0</v>
      </c>
      <c r="C804" s="81">
        <f t="shared" si="13"/>
        <v>0</v>
      </c>
      <c r="D804" s="425" t="s">
        <v>1866</v>
      </c>
      <c r="E804" s="425">
        <v>7</v>
      </c>
      <c r="F804" s="309">
        <v>69160</v>
      </c>
      <c r="G804" s="78" t="s">
        <v>290</v>
      </c>
      <c r="H804" s="307" t="s">
        <v>2220</v>
      </c>
      <c r="I804" s="414">
        <v>71194</v>
      </c>
      <c r="J804" s="77" t="s">
        <v>333</v>
      </c>
      <c r="K804" s="430" t="s">
        <v>3794</v>
      </c>
      <c r="L804" s="414">
        <v>73228</v>
      </c>
      <c r="M804" s="77" t="s">
        <v>1160</v>
      </c>
      <c r="N804" s="311" t="s">
        <v>5374</v>
      </c>
      <c r="O804" s="414">
        <v>75263</v>
      </c>
      <c r="P804" s="77" t="s">
        <v>2989</v>
      </c>
      <c r="Q804" s="430" t="s">
        <v>2410</v>
      </c>
      <c r="R804" s="414">
        <v>77297</v>
      </c>
      <c r="S804" s="77" t="s">
        <v>1346</v>
      </c>
      <c r="T804" s="311" t="s">
        <v>5375</v>
      </c>
      <c r="U804" s="414">
        <v>79331</v>
      </c>
      <c r="V804" s="77" t="s">
        <v>1153</v>
      </c>
      <c r="W804" s="430" t="s">
        <v>3113</v>
      </c>
      <c r="X804" s="414">
        <v>81366</v>
      </c>
      <c r="Y804" s="77" t="s">
        <v>235</v>
      </c>
      <c r="Z804" s="311" t="s">
        <v>5376</v>
      </c>
      <c r="AA804" s="414">
        <v>83400</v>
      </c>
      <c r="AB804" s="77" t="s">
        <v>2328</v>
      </c>
      <c r="AC804" s="430" t="s">
        <v>3813</v>
      </c>
      <c r="AD804" s="414">
        <v>85434</v>
      </c>
      <c r="AE804" s="77" t="s">
        <v>254</v>
      </c>
      <c r="AF804" s="430" t="s">
        <v>4513</v>
      </c>
      <c r="AG804" s="414">
        <v>87468</v>
      </c>
      <c r="AH804" s="77" t="s">
        <v>1502</v>
      </c>
      <c r="AI804" s="430" t="s">
        <v>4513</v>
      </c>
    </row>
    <row r="805" spans="1:35" x14ac:dyDescent="0.25">
      <c r="A805" s="76">
        <f>IF('Basic Calculator'!$AE$17&lt;&gt;"",IF(VLOOKUP('Basic Calculator'!$AE$17,'Basic Calculator'!$AG$18:$AI$75,3,FALSE)=D805,1,0),0)</f>
        <v>0</v>
      </c>
      <c r="B805" s="405">
        <f>IF('Basic Calculator'!$AE$18&lt;&gt;"",IF('Basic Calculator'!$AE$18=E805,1,0),0)</f>
        <v>0</v>
      </c>
      <c r="C805" s="81">
        <f t="shared" si="13"/>
        <v>0</v>
      </c>
      <c r="D805" s="425" t="s">
        <v>1866</v>
      </c>
      <c r="E805" s="425">
        <v>8</v>
      </c>
      <c r="F805" s="309">
        <v>72084</v>
      </c>
      <c r="G805" s="78" t="s">
        <v>1800</v>
      </c>
      <c r="H805" s="307" t="s">
        <v>3357</v>
      </c>
      <c r="I805" s="414">
        <v>74337</v>
      </c>
      <c r="J805" s="77" t="s">
        <v>2191</v>
      </c>
      <c r="K805" s="430" t="s">
        <v>3882</v>
      </c>
      <c r="L805" s="414">
        <v>76589</v>
      </c>
      <c r="M805" s="77" t="s">
        <v>2417</v>
      </c>
      <c r="N805" s="311" t="s">
        <v>5377</v>
      </c>
      <c r="O805" s="414">
        <v>78841</v>
      </c>
      <c r="P805" s="77" t="s">
        <v>2075</v>
      </c>
      <c r="Q805" s="430" t="s">
        <v>3449</v>
      </c>
      <c r="R805" s="414">
        <v>81094</v>
      </c>
      <c r="S805" s="77" t="s">
        <v>3792</v>
      </c>
      <c r="T805" s="311" t="s">
        <v>3330</v>
      </c>
      <c r="U805" s="414">
        <v>83346</v>
      </c>
      <c r="V805" s="77" t="s">
        <v>3596</v>
      </c>
      <c r="W805" s="430" t="s">
        <v>5378</v>
      </c>
      <c r="X805" s="414">
        <v>85599</v>
      </c>
      <c r="Y805" s="77" t="s">
        <v>3040</v>
      </c>
      <c r="Z805" s="311" t="s">
        <v>4513</v>
      </c>
      <c r="AA805" s="414">
        <v>87851</v>
      </c>
      <c r="AB805" s="77" t="s">
        <v>2236</v>
      </c>
      <c r="AC805" s="430" t="s">
        <v>4513</v>
      </c>
      <c r="AD805" s="414">
        <v>90103</v>
      </c>
      <c r="AE805" s="77" t="s">
        <v>511</v>
      </c>
      <c r="AF805" s="430" t="s">
        <v>4513</v>
      </c>
      <c r="AG805" s="414">
        <v>92356</v>
      </c>
      <c r="AH805" s="77" t="s">
        <v>2819</v>
      </c>
      <c r="AI805" s="430" t="s">
        <v>4513</v>
      </c>
    </row>
    <row r="806" spans="1:35" x14ac:dyDescent="0.25">
      <c r="A806" s="76">
        <f>IF('Basic Calculator'!$AE$17&lt;&gt;"",IF(VLOOKUP('Basic Calculator'!$AE$17,'Basic Calculator'!$AG$18:$AI$75,3,FALSE)=D806,1,0),0)</f>
        <v>0</v>
      </c>
      <c r="B806" s="405">
        <f>IF('Basic Calculator'!$AE$18&lt;&gt;"",IF('Basic Calculator'!$AE$18=E806,1,0),0)</f>
        <v>0</v>
      </c>
      <c r="C806" s="81">
        <f t="shared" si="13"/>
        <v>0</v>
      </c>
      <c r="D806" s="425" t="s">
        <v>1866</v>
      </c>
      <c r="E806" s="425">
        <v>9</v>
      </c>
      <c r="F806" s="309">
        <v>77130</v>
      </c>
      <c r="G806" s="78" t="s">
        <v>641</v>
      </c>
      <c r="H806" s="307" t="s">
        <v>3955</v>
      </c>
      <c r="I806" s="414">
        <v>79618</v>
      </c>
      <c r="J806" s="77" t="s">
        <v>671</v>
      </c>
      <c r="K806" s="430" t="s">
        <v>5379</v>
      </c>
      <c r="L806" s="414">
        <v>82106</v>
      </c>
      <c r="M806" s="77" t="s">
        <v>1962</v>
      </c>
      <c r="N806" s="311" t="s">
        <v>3993</v>
      </c>
      <c r="O806" s="414">
        <v>84594</v>
      </c>
      <c r="P806" s="77" t="s">
        <v>1681</v>
      </c>
      <c r="Q806" s="430" t="s">
        <v>3287</v>
      </c>
      <c r="R806" s="414">
        <v>87082</v>
      </c>
      <c r="S806" s="77" t="s">
        <v>1293</v>
      </c>
      <c r="T806" s="311" t="s">
        <v>4513</v>
      </c>
      <c r="U806" s="414">
        <v>89570</v>
      </c>
      <c r="V806" s="77" t="s">
        <v>1284</v>
      </c>
      <c r="W806" s="430" t="s">
        <v>4513</v>
      </c>
      <c r="X806" s="414">
        <v>92058</v>
      </c>
      <c r="Y806" s="77" t="s">
        <v>3991</v>
      </c>
      <c r="Z806" s="311" t="s">
        <v>4513</v>
      </c>
      <c r="AA806" s="414">
        <v>94546</v>
      </c>
      <c r="AB806" s="77" t="s">
        <v>2484</v>
      </c>
      <c r="AC806" s="430" t="s">
        <v>4513</v>
      </c>
      <c r="AD806" s="414">
        <v>97034</v>
      </c>
      <c r="AE806" s="77" t="s">
        <v>3195</v>
      </c>
      <c r="AF806" s="430" t="s">
        <v>4513</v>
      </c>
      <c r="AG806" s="414">
        <v>99522</v>
      </c>
      <c r="AH806" s="77" t="s">
        <v>3045</v>
      </c>
      <c r="AI806" s="430" t="s">
        <v>4513</v>
      </c>
    </row>
    <row r="807" spans="1:35" x14ac:dyDescent="0.25">
      <c r="A807" s="76">
        <f>IF('Basic Calculator'!$AE$17&lt;&gt;"",IF(VLOOKUP('Basic Calculator'!$AE$17,'Basic Calculator'!$AG$18:$AI$75,3,FALSE)=D807,1,0),0)</f>
        <v>0</v>
      </c>
      <c r="B807" s="405">
        <f>IF('Basic Calculator'!$AE$18&lt;&gt;"",IF('Basic Calculator'!$AE$18=E807,1,0),0)</f>
        <v>0</v>
      </c>
      <c r="C807" s="81">
        <f t="shared" si="13"/>
        <v>0</v>
      </c>
      <c r="D807" s="425" t="s">
        <v>1866</v>
      </c>
      <c r="E807" s="425">
        <v>10</v>
      </c>
      <c r="F807" s="309">
        <v>84937</v>
      </c>
      <c r="G807" s="78" t="s">
        <v>268</v>
      </c>
      <c r="H807" s="307" t="s">
        <v>4513</v>
      </c>
      <c r="I807" s="414">
        <v>87676</v>
      </c>
      <c r="J807" s="77" t="s">
        <v>5380</v>
      </c>
      <c r="K807" s="430" t="s">
        <v>4513</v>
      </c>
      <c r="L807" s="414">
        <v>90416</v>
      </c>
      <c r="M807" s="77" t="s">
        <v>2485</v>
      </c>
      <c r="N807" s="311" t="s">
        <v>4513</v>
      </c>
      <c r="O807" s="414">
        <v>93155</v>
      </c>
      <c r="P807" s="77" t="s">
        <v>2759</v>
      </c>
      <c r="Q807" s="430" t="s">
        <v>4513</v>
      </c>
      <c r="R807" s="414">
        <v>95895</v>
      </c>
      <c r="S807" s="77" t="s">
        <v>3048</v>
      </c>
      <c r="T807" s="311" t="s">
        <v>4513</v>
      </c>
      <c r="U807" s="414">
        <v>98635</v>
      </c>
      <c r="V807" s="77" t="s">
        <v>3770</v>
      </c>
      <c r="W807" s="430" t="s">
        <v>4513</v>
      </c>
      <c r="X807" s="414">
        <v>101374</v>
      </c>
      <c r="Y807" s="77" t="s">
        <v>4271</v>
      </c>
      <c r="Z807" s="311" t="s">
        <v>4513</v>
      </c>
      <c r="AA807" s="414">
        <v>104114</v>
      </c>
      <c r="AB807" s="77" t="s">
        <v>5079</v>
      </c>
      <c r="AC807" s="430" t="s">
        <v>4513</v>
      </c>
      <c r="AD807" s="414">
        <v>106853</v>
      </c>
      <c r="AE807" s="77" t="s">
        <v>3921</v>
      </c>
      <c r="AF807" s="430" t="s">
        <v>4513</v>
      </c>
      <c r="AG807" s="414">
        <v>109593</v>
      </c>
      <c r="AH807" s="77" t="s">
        <v>3146</v>
      </c>
      <c r="AI807" s="430" t="s">
        <v>4513</v>
      </c>
    </row>
    <row r="808" spans="1:35" x14ac:dyDescent="0.25">
      <c r="A808" s="76">
        <f>IF('Basic Calculator'!$AE$17&lt;&gt;"",IF(VLOOKUP('Basic Calculator'!$AE$17,'Basic Calculator'!$AG$18:$AI$75,3,FALSE)=D808,1,0),0)</f>
        <v>0</v>
      </c>
      <c r="B808" s="405">
        <f>IF('Basic Calculator'!$AE$18&lt;&gt;"",IF('Basic Calculator'!$AE$18=E808,1,0),0)</f>
        <v>0</v>
      </c>
      <c r="C808" s="81">
        <f t="shared" si="13"/>
        <v>0</v>
      </c>
      <c r="D808" s="425" t="s">
        <v>1866</v>
      </c>
      <c r="E808" s="425">
        <v>11</v>
      </c>
      <c r="F808" s="309">
        <v>90310</v>
      </c>
      <c r="G808" s="78" t="s">
        <v>3597</v>
      </c>
      <c r="H808" s="307" t="s">
        <v>4513</v>
      </c>
      <c r="I808" s="414">
        <v>93320</v>
      </c>
      <c r="J808" s="77" t="s">
        <v>5381</v>
      </c>
      <c r="K808" s="430" t="s">
        <v>4513</v>
      </c>
      <c r="L808" s="414">
        <v>96330</v>
      </c>
      <c r="M808" s="77" t="s">
        <v>3024</v>
      </c>
      <c r="N808" s="311" t="s">
        <v>4513</v>
      </c>
      <c r="O808" s="414">
        <v>99340</v>
      </c>
      <c r="P808" s="77" t="s">
        <v>3820</v>
      </c>
      <c r="Q808" s="430" t="s">
        <v>4513</v>
      </c>
      <c r="R808" s="414">
        <v>102350</v>
      </c>
      <c r="S808" s="77" t="s">
        <v>5261</v>
      </c>
      <c r="T808" s="311" t="s">
        <v>4513</v>
      </c>
      <c r="U808" s="414">
        <v>105360</v>
      </c>
      <c r="V808" s="77" t="s">
        <v>3670</v>
      </c>
      <c r="W808" s="430" t="s">
        <v>4513</v>
      </c>
      <c r="X808" s="414">
        <v>108370</v>
      </c>
      <c r="Y808" s="77" t="s">
        <v>4079</v>
      </c>
      <c r="Z808" s="311" t="s">
        <v>4513</v>
      </c>
      <c r="AA808" s="414">
        <v>111380</v>
      </c>
      <c r="AB808" s="77" t="s">
        <v>5005</v>
      </c>
      <c r="AC808" s="430" t="s">
        <v>4513</v>
      </c>
      <c r="AD808" s="414">
        <v>114390</v>
      </c>
      <c r="AE808" s="77" t="s">
        <v>4023</v>
      </c>
      <c r="AF808" s="430" t="s">
        <v>4513</v>
      </c>
      <c r="AG808" s="414">
        <v>117400</v>
      </c>
      <c r="AH808" s="77" t="s">
        <v>5382</v>
      </c>
      <c r="AI808" s="430" t="s">
        <v>4513</v>
      </c>
    </row>
    <row r="809" spans="1:35" x14ac:dyDescent="0.25">
      <c r="A809" s="76">
        <f>IF('Basic Calculator'!$AE$17&lt;&gt;"",IF(VLOOKUP('Basic Calculator'!$AE$17,'Basic Calculator'!$AG$18:$AI$75,3,FALSE)=D809,1,0),0)</f>
        <v>0</v>
      </c>
      <c r="B809" s="405">
        <f>IF('Basic Calculator'!$AE$18&lt;&gt;"",IF('Basic Calculator'!$AE$18=E809,1,0),0)</f>
        <v>0</v>
      </c>
      <c r="C809" s="81">
        <f t="shared" si="13"/>
        <v>0</v>
      </c>
      <c r="D809" s="425" t="s">
        <v>1866</v>
      </c>
      <c r="E809" s="425">
        <v>12</v>
      </c>
      <c r="F809" s="309">
        <v>108245</v>
      </c>
      <c r="G809" s="78" t="s">
        <v>2888</v>
      </c>
      <c r="H809" s="307" t="s">
        <v>4513</v>
      </c>
      <c r="I809" s="414">
        <v>111852</v>
      </c>
      <c r="J809" s="77" t="s">
        <v>5383</v>
      </c>
      <c r="K809" s="430" t="s">
        <v>4513</v>
      </c>
      <c r="L809" s="414">
        <v>115460</v>
      </c>
      <c r="M809" s="77" t="s">
        <v>3903</v>
      </c>
      <c r="N809" s="311" t="s">
        <v>4513</v>
      </c>
      <c r="O809" s="414">
        <v>119068</v>
      </c>
      <c r="P809" s="77" t="s">
        <v>5384</v>
      </c>
      <c r="Q809" s="430" t="s">
        <v>4513</v>
      </c>
      <c r="R809" s="414">
        <v>122675</v>
      </c>
      <c r="S809" s="77" t="s">
        <v>5385</v>
      </c>
      <c r="T809" s="311" t="s">
        <v>4513</v>
      </c>
      <c r="U809" s="414">
        <v>126283</v>
      </c>
      <c r="V809" s="77" t="s">
        <v>3923</v>
      </c>
      <c r="W809" s="430" t="s">
        <v>4513</v>
      </c>
      <c r="X809" s="414">
        <v>129890</v>
      </c>
      <c r="Y809" s="77" t="s">
        <v>3858</v>
      </c>
      <c r="Z809" s="311" t="s">
        <v>3858</v>
      </c>
      <c r="AA809" s="414">
        <v>133498</v>
      </c>
      <c r="AB809" s="77" t="s">
        <v>5386</v>
      </c>
      <c r="AC809" s="430" t="s">
        <v>5386</v>
      </c>
      <c r="AD809" s="414">
        <v>137106</v>
      </c>
      <c r="AE809" s="77" t="s">
        <v>3481</v>
      </c>
      <c r="AF809" s="430" t="s">
        <v>3481</v>
      </c>
      <c r="AG809" s="414">
        <v>140713</v>
      </c>
      <c r="AH809" s="77" t="s">
        <v>5387</v>
      </c>
      <c r="AI809" s="430" t="s">
        <v>5387</v>
      </c>
    </row>
    <row r="810" spans="1:35" x14ac:dyDescent="0.25">
      <c r="A810" s="76">
        <f>IF('Basic Calculator'!$AE$17&lt;&gt;"",IF(VLOOKUP('Basic Calculator'!$AE$17,'Basic Calculator'!$AG$18:$AI$75,3,FALSE)=D810,1,0),0)</f>
        <v>0</v>
      </c>
      <c r="B810" s="405">
        <f>IF('Basic Calculator'!$AE$18&lt;&gt;"",IF('Basic Calculator'!$AE$18=E810,1,0),0)</f>
        <v>0</v>
      </c>
      <c r="C810" s="81">
        <f t="shared" si="13"/>
        <v>0</v>
      </c>
      <c r="D810" s="425" t="s">
        <v>1866</v>
      </c>
      <c r="E810" s="425">
        <v>13</v>
      </c>
      <c r="F810" s="309">
        <v>128717</v>
      </c>
      <c r="G810" s="78" t="s">
        <v>2603</v>
      </c>
      <c r="H810" s="307" t="s">
        <v>2603</v>
      </c>
      <c r="I810" s="414">
        <v>133008</v>
      </c>
      <c r="J810" s="77" t="s">
        <v>5086</v>
      </c>
      <c r="K810" s="430" t="s">
        <v>5086</v>
      </c>
      <c r="L810" s="414">
        <v>137299</v>
      </c>
      <c r="M810" s="77" t="s">
        <v>3101</v>
      </c>
      <c r="N810" s="311" t="s">
        <v>3101</v>
      </c>
      <c r="O810" s="414">
        <v>141590</v>
      </c>
      <c r="P810" s="77" t="s">
        <v>5388</v>
      </c>
      <c r="Q810" s="430" t="s">
        <v>5388</v>
      </c>
      <c r="R810" s="414">
        <v>145881</v>
      </c>
      <c r="S810" s="77" t="s">
        <v>3366</v>
      </c>
      <c r="T810" s="311" t="s">
        <v>3366</v>
      </c>
      <c r="U810" s="414">
        <v>150172</v>
      </c>
      <c r="V810" s="77" t="s">
        <v>5389</v>
      </c>
      <c r="W810" s="430" t="s">
        <v>5389</v>
      </c>
      <c r="X810" s="414">
        <v>154463</v>
      </c>
      <c r="Y810" s="77" t="s">
        <v>4550</v>
      </c>
      <c r="Z810" s="311" t="s">
        <v>4550</v>
      </c>
      <c r="AA810" s="414">
        <v>158754</v>
      </c>
      <c r="AB810" s="77" t="s">
        <v>5390</v>
      </c>
      <c r="AC810" s="430" t="s">
        <v>5390</v>
      </c>
      <c r="AD810" s="414">
        <v>163045</v>
      </c>
      <c r="AE810" s="77" t="s">
        <v>4681</v>
      </c>
      <c r="AF810" s="430" t="s">
        <v>4681</v>
      </c>
      <c r="AG810" s="414">
        <v>167336</v>
      </c>
      <c r="AH810" s="77" t="s">
        <v>4863</v>
      </c>
      <c r="AI810" s="430" t="s">
        <v>4863</v>
      </c>
    </row>
    <row r="811" spans="1:35" x14ac:dyDescent="0.25">
      <c r="A811" s="76">
        <f>IF('Basic Calculator'!$AE$17&lt;&gt;"",IF(VLOOKUP('Basic Calculator'!$AE$17,'Basic Calculator'!$AG$18:$AI$75,3,FALSE)=D811,1,0),0)</f>
        <v>0</v>
      </c>
      <c r="B811" s="405">
        <f>IF('Basic Calculator'!$AE$18&lt;&gt;"",IF('Basic Calculator'!$AE$18=E811,1,0),0)</f>
        <v>0</v>
      </c>
      <c r="C811" s="81">
        <f t="shared" si="13"/>
        <v>0</v>
      </c>
      <c r="D811" s="425" t="s">
        <v>1866</v>
      </c>
      <c r="E811" s="425">
        <v>14</v>
      </c>
      <c r="F811" s="309">
        <v>152105</v>
      </c>
      <c r="G811" s="78" t="s">
        <v>4954</v>
      </c>
      <c r="H811" s="307" t="s">
        <v>4954</v>
      </c>
      <c r="I811" s="414">
        <v>157175</v>
      </c>
      <c r="J811" s="77" t="s">
        <v>5391</v>
      </c>
      <c r="K811" s="430" t="s">
        <v>5391</v>
      </c>
      <c r="L811" s="414">
        <v>162246</v>
      </c>
      <c r="M811" s="77" t="s">
        <v>5392</v>
      </c>
      <c r="N811" s="311" t="s">
        <v>5392</v>
      </c>
      <c r="O811" s="414">
        <v>167316</v>
      </c>
      <c r="P811" s="77" t="s">
        <v>4256</v>
      </c>
      <c r="Q811" s="430" t="s">
        <v>4256</v>
      </c>
      <c r="R811" s="414">
        <v>172386</v>
      </c>
      <c r="S811" s="77" t="s">
        <v>5393</v>
      </c>
      <c r="T811" s="311" t="s">
        <v>5393</v>
      </c>
      <c r="U811" s="414">
        <v>177457</v>
      </c>
      <c r="V811" s="77" t="s">
        <v>5394</v>
      </c>
      <c r="W811" s="430" t="s">
        <v>5394</v>
      </c>
      <c r="X811" s="414">
        <v>182527</v>
      </c>
      <c r="Y811" s="77" t="s">
        <v>5094</v>
      </c>
      <c r="Z811" s="311" t="s">
        <v>5094</v>
      </c>
      <c r="AA811" s="414">
        <v>187598</v>
      </c>
      <c r="AB811" s="77" t="s">
        <v>5395</v>
      </c>
      <c r="AC811" s="430" t="s">
        <v>5395</v>
      </c>
      <c r="AD811" s="414">
        <v>191900</v>
      </c>
      <c r="AE811" s="77" t="s">
        <v>4104</v>
      </c>
      <c r="AF811" s="430" t="s">
        <v>4104</v>
      </c>
      <c r="AG811" s="414">
        <v>191900</v>
      </c>
      <c r="AH811" s="77" t="s">
        <v>4104</v>
      </c>
      <c r="AI811" s="430" t="s">
        <v>4104</v>
      </c>
    </row>
    <row r="812" spans="1:35" ht="15.75" thickBot="1" x14ac:dyDescent="0.3">
      <c r="A812" s="419">
        <f>IF('Basic Calculator'!$AE$17&lt;&gt;"",IF(VLOOKUP('Basic Calculator'!$AE$17,'Basic Calculator'!$AG$18:$AI$75,3,FALSE)=D812,1,0),0)</f>
        <v>0</v>
      </c>
      <c r="B812" s="420">
        <f>IF('Basic Calculator'!$AE$18&lt;&gt;"",IF('Basic Calculator'!$AE$18=E812,1,0),0)</f>
        <v>0</v>
      </c>
      <c r="C812" s="422">
        <f t="shared" si="13"/>
        <v>0</v>
      </c>
      <c r="D812" s="426" t="s">
        <v>1866</v>
      </c>
      <c r="E812" s="426">
        <v>15</v>
      </c>
      <c r="F812" s="423">
        <v>178914</v>
      </c>
      <c r="G812" s="416" t="s">
        <v>4298</v>
      </c>
      <c r="H812" s="428" t="s">
        <v>4298</v>
      </c>
      <c r="I812" s="415">
        <v>184877</v>
      </c>
      <c r="J812" s="431" t="s">
        <v>5396</v>
      </c>
      <c r="K812" s="432" t="s">
        <v>5396</v>
      </c>
      <c r="L812" s="415">
        <v>190840</v>
      </c>
      <c r="M812" s="431" t="s">
        <v>5397</v>
      </c>
      <c r="N812" s="433" t="s">
        <v>5397</v>
      </c>
      <c r="O812" s="415">
        <v>191900</v>
      </c>
      <c r="P812" s="431" t="s">
        <v>4104</v>
      </c>
      <c r="Q812" s="432" t="s">
        <v>4104</v>
      </c>
      <c r="R812" s="415">
        <v>191900</v>
      </c>
      <c r="S812" s="431" t="s">
        <v>4104</v>
      </c>
      <c r="T812" s="433" t="s">
        <v>4104</v>
      </c>
      <c r="U812" s="415">
        <v>191900</v>
      </c>
      <c r="V812" s="431" t="s">
        <v>4104</v>
      </c>
      <c r="W812" s="432" t="s">
        <v>4104</v>
      </c>
      <c r="X812" s="415">
        <v>191900</v>
      </c>
      <c r="Y812" s="431" t="s">
        <v>4104</v>
      </c>
      <c r="Z812" s="433" t="s">
        <v>4104</v>
      </c>
      <c r="AA812" s="415">
        <v>191900</v>
      </c>
      <c r="AB812" s="431" t="s">
        <v>4104</v>
      </c>
      <c r="AC812" s="432" t="s">
        <v>4104</v>
      </c>
      <c r="AD812" s="415">
        <v>191900</v>
      </c>
      <c r="AE812" s="431" t="s">
        <v>4104</v>
      </c>
      <c r="AF812" s="432" t="s">
        <v>4104</v>
      </c>
      <c r="AG812" s="415">
        <v>191900</v>
      </c>
      <c r="AH812" s="431" t="s">
        <v>4104</v>
      </c>
      <c r="AI812" s="432" t="s">
        <v>4104</v>
      </c>
    </row>
    <row r="813" spans="1:35" x14ac:dyDescent="0.25">
      <c r="A813" s="82">
        <f>IF('Basic Calculator'!$AE$17&lt;&gt;"",IF(VLOOKUP('Basic Calculator'!$AE$17,'Basic Calculator'!$AG$18:$AI$75,3,FALSE)=D813,1,0),0)</f>
        <v>0</v>
      </c>
      <c r="B813" s="407">
        <f>IF('Basic Calculator'!$AE$18&lt;&gt;"",IF('Basic Calculator'!$AE$18=E813,1,0),0)</f>
        <v>0</v>
      </c>
      <c r="C813" s="83">
        <f t="shared" ref="C813:C827" si="14">IF(AND(A813=1,B813=1),1,0)</f>
        <v>0</v>
      </c>
      <c r="D813" s="434" t="s">
        <v>1879</v>
      </c>
      <c r="E813" s="434">
        <v>1</v>
      </c>
      <c r="F813" s="308">
        <v>26302</v>
      </c>
      <c r="G813" s="84" t="s">
        <v>3506</v>
      </c>
      <c r="H813" s="400" t="s">
        <v>3507</v>
      </c>
      <c r="I813" s="413">
        <v>27185</v>
      </c>
      <c r="J813" s="85" t="s">
        <v>1255</v>
      </c>
      <c r="K813" s="429" t="s">
        <v>1256</v>
      </c>
      <c r="L813" s="413">
        <v>28058</v>
      </c>
      <c r="M813" s="85" t="s">
        <v>1859</v>
      </c>
      <c r="N813" s="310" t="s">
        <v>326</v>
      </c>
      <c r="O813" s="413">
        <v>28930</v>
      </c>
      <c r="P813" s="85" t="s">
        <v>5398</v>
      </c>
      <c r="Q813" s="429" t="s">
        <v>322</v>
      </c>
      <c r="R813" s="413">
        <v>29802</v>
      </c>
      <c r="S813" s="85" t="s">
        <v>2366</v>
      </c>
      <c r="T813" s="310" t="s">
        <v>1356</v>
      </c>
      <c r="U813" s="413">
        <v>30313</v>
      </c>
      <c r="V813" s="85" t="s">
        <v>1460</v>
      </c>
      <c r="W813" s="429" t="s">
        <v>1461</v>
      </c>
      <c r="X813" s="413">
        <v>31179</v>
      </c>
      <c r="Y813" s="85" t="s">
        <v>2316</v>
      </c>
      <c r="Z813" s="310" t="s">
        <v>351</v>
      </c>
      <c r="AA813" s="413">
        <v>32051</v>
      </c>
      <c r="AB813" s="85" t="s">
        <v>1188</v>
      </c>
      <c r="AC813" s="429" t="s">
        <v>341</v>
      </c>
      <c r="AD813" s="413">
        <v>32086</v>
      </c>
      <c r="AE813" s="85" t="s">
        <v>4530</v>
      </c>
      <c r="AF813" s="429" t="s">
        <v>912</v>
      </c>
      <c r="AG813" s="413">
        <v>32901</v>
      </c>
      <c r="AH813" s="85" t="s">
        <v>2633</v>
      </c>
      <c r="AI813" s="429" t="s">
        <v>1567</v>
      </c>
    </row>
    <row r="814" spans="1:35" x14ac:dyDescent="0.25">
      <c r="A814" s="76">
        <f>IF('Basic Calculator'!$AE$17&lt;&gt;"",IF(VLOOKUP('Basic Calculator'!$AE$17,'Basic Calculator'!$AG$18:$AI$75,3,FALSE)=D814,1,0),0)</f>
        <v>0</v>
      </c>
      <c r="B814" s="405">
        <f>IF('Basic Calculator'!$AE$18&lt;&gt;"",IF('Basic Calculator'!$AE$18=E814,1,0),0)</f>
        <v>0</v>
      </c>
      <c r="C814" s="81">
        <f t="shared" si="14"/>
        <v>0</v>
      </c>
      <c r="D814" s="425" t="s">
        <v>1879</v>
      </c>
      <c r="E814" s="425">
        <v>2</v>
      </c>
      <c r="F814" s="309">
        <v>29575</v>
      </c>
      <c r="G814" s="78" t="s">
        <v>2483</v>
      </c>
      <c r="H814" s="307" t="s">
        <v>841</v>
      </c>
      <c r="I814" s="414">
        <v>30278</v>
      </c>
      <c r="J814" s="77" t="s">
        <v>1316</v>
      </c>
      <c r="K814" s="430" t="s">
        <v>349</v>
      </c>
      <c r="L814" s="414">
        <v>31258</v>
      </c>
      <c r="M814" s="77" t="s">
        <v>2384</v>
      </c>
      <c r="N814" s="311" t="s">
        <v>340</v>
      </c>
      <c r="O814" s="414">
        <v>32086</v>
      </c>
      <c r="P814" s="77" t="s">
        <v>4530</v>
      </c>
      <c r="Q814" s="430" t="s">
        <v>912</v>
      </c>
      <c r="R814" s="414">
        <v>32448</v>
      </c>
      <c r="S814" s="77" t="s">
        <v>2592</v>
      </c>
      <c r="T814" s="311" t="s">
        <v>1014</v>
      </c>
      <c r="U814" s="414">
        <v>33403</v>
      </c>
      <c r="V814" s="77" t="s">
        <v>4902</v>
      </c>
      <c r="W814" s="430" t="s">
        <v>2000</v>
      </c>
      <c r="X814" s="414">
        <v>34358</v>
      </c>
      <c r="Y814" s="77" t="s">
        <v>3649</v>
      </c>
      <c r="Z814" s="311" t="s">
        <v>311</v>
      </c>
      <c r="AA814" s="414">
        <v>35312</v>
      </c>
      <c r="AB814" s="77" t="s">
        <v>4835</v>
      </c>
      <c r="AC814" s="430" t="s">
        <v>4185</v>
      </c>
      <c r="AD814" s="414">
        <v>36267</v>
      </c>
      <c r="AE814" s="77" t="s">
        <v>2422</v>
      </c>
      <c r="AF814" s="430" t="s">
        <v>1817</v>
      </c>
      <c r="AG814" s="414">
        <v>37222</v>
      </c>
      <c r="AH814" s="77" t="s">
        <v>1056</v>
      </c>
      <c r="AI814" s="430" t="s">
        <v>1403</v>
      </c>
    </row>
    <row r="815" spans="1:35" x14ac:dyDescent="0.25">
      <c r="A815" s="76">
        <f>IF('Basic Calculator'!$AE$17&lt;&gt;"",IF(VLOOKUP('Basic Calculator'!$AE$17,'Basic Calculator'!$AG$18:$AI$75,3,FALSE)=D815,1,0),0)</f>
        <v>0</v>
      </c>
      <c r="B815" s="405">
        <f>IF('Basic Calculator'!$AE$18&lt;&gt;"",IF('Basic Calculator'!$AE$18=E815,1,0),0)</f>
        <v>0</v>
      </c>
      <c r="C815" s="81">
        <f t="shared" si="14"/>
        <v>0</v>
      </c>
      <c r="D815" s="425" t="s">
        <v>1879</v>
      </c>
      <c r="E815" s="425">
        <v>3</v>
      </c>
      <c r="F815" s="309">
        <v>38723</v>
      </c>
      <c r="G815" s="78" t="s">
        <v>3650</v>
      </c>
      <c r="H815" s="307" t="s">
        <v>738</v>
      </c>
      <c r="I815" s="414">
        <v>39799</v>
      </c>
      <c r="J815" s="77" t="s">
        <v>816</v>
      </c>
      <c r="K815" s="430" t="s">
        <v>1283</v>
      </c>
      <c r="L815" s="414">
        <v>40874</v>
      </c>
      <c r="M815" s="77" t="s">
        <v>752</v>
      </c>
      <c r="N815" s="311" t="s">
        <v>259</v>
      </c>
      <c r="O815" s="414">
        <v>41949</v>
      </c>
      <c r="P815" s="77" t="s">
        <v>175</v>
      </c>
      <c r="Q815" s="430" t="s">
        <v>500</v>
      </c>
      <c r="R815" s="414">
        <v>43025</v>
      </c>
      <c r="S815" s="77" t="s">
        <v>1000</v>
      </c>
      <c r="T815" s="311" t="s">
        <v>795</v>
      </c>
      <c r="U815" s="414">
        <v>44100</v>
      </c>
      <c r="V815" s="77" t="s">
        <v>3107</v>
      </c>
      <c r="W815" s="430" t="s">
        <v>3108</v>
      </c>
      <c r="X815" s="414">
        <v>45176</v>
      </c>
      <c r="Y815" s="77" t="s">
        <v>1270</v>
      </c>
      <c r="Z815" s="311" t="s">
        <v>1271</v>
      </c>
      <c r="AA815" s="414">
        <v>46251</v>
      </c>
      <c r="AB815" s="77" t="s">
        <v>188</v>
      </c>
      <c r="AC815" s="430" t="s">
        <v>1738</v>
      </c>
      <c r="AD815" s="414">
        <v>47327</v>
      </c>
      <c r="AE815" s="77" t="s">
        <v>674</v>
      </c>
      <c r="AF815" s="430" t="s">
        <v>675</v>
      </c>
      <c r="AG815" s="414">
        <v>48402</v>
      </c>
      <c r="AH815" s="77" t="s">
        <v>1717</v>
      </c>
      <c r="AI815" s="430" t="s">
        <v>1718</v>
      </c>
    </row>
    <row r="816" spans="1:35" x14ac:dyDescent="0.25">
      <c r="A816" s="76">
        <f>IF('Basic Calculator'!$AE$17&lt;&gt;"",IF(VLOOKUP('Basic Calculator'!$AE$17,'Basic Calculator'!$AG$18:$AI$75,3,FALSE)=D816,1,0),0)</f>
        <v>0</v>
      </c>
      <c r="B816" s="405">
        <f>IF('Basic Calculator'!$AE$18&lt;&gt;"",IF('Basic Calculator'!$AE$18=E816,1,0),0)</f>
        <v>0</v>
      </c>
      <c r="C816" s="81">
        <f t="shared" si="14"/>
        <v>0</v>
      </c>
      <c r="D816" s="425" t="s">
        <v>1879</v>
      </c>
      <c r="E816" s="425">
        <v>4</v>
      </c>
      <c r="F816" s="309">
        <v>43466</v>
      </c>
      <c r="G816" s="78" t="s">
        <v>2428</v>
      </c>
      <c r="H816" s="307" t="s">
        <v>749</v>
      </c>
      <c r="I816" s="414">
        <v>44673</v>
      </c>
      <c r="J816" s="77" t="s">
        <v>1819</v>
      </c>
      <c r="K816" s="430" t="s">
        <v>895</v>
      </c>
      <c r="L816" s="414">
        <v>45880</v>
      </c>
      <c r="M816" s="77" t="s">
        <v>928</v>
      </c>
      <c r="N816" s="311" t="s">
        <v>929</v>
      </c>
      <c r="O816" s="414">
        <v>47088</v>
      </c>
      <c r="P816" s="77" t="s">
        <v>1984</v>
      </c>
      <c r="Q816" s="430" t="s">
        <v>1985</v>
      </c>
      <c r="R816" s="414">
        <v>48295</v>
      </c>
      <c r="S816" s="77" t="s">
        <v>1210</v>
      </c>
      <c r="T816" s="311" t="s">
        <v>1211</v>
      </c>
      <c r="U816" s="414">
        <v>49502</v>
      </c>
      <c r="V816" s="77" t="s">
        <v>986</v>
      </c>
      <c r="W816" s="430" t="s">
        <v>601</v>
      </c>
      <c r="X816" s="414">
        <v>50709</v>
      </c>
      <c r="Y816" s="77" t="s">
        <v>472</v>
      </c>
      <c r="Z816" s="311" t="s">
        <v>473</v>
      </c>
      <c r="AA816" s="414">
        <v>51916</v>
      </c>
      <c r="AB816" s="77" t="s">
        <v>2066</v>
      </c>
      <c r="AC816" s="430" t="s">
        <v>2824</v>
      </c>
      <c r="AD816" s="414">
        <v>53123</v>
      </c>
      <c r="AE816" s="77" t="s">
        <v>1098</v>
      </c>
      <c r="AF816" s="430" t="s">
        <v>1099</v>
      </c>
      <c r="AG816" s="414">
        <v>54330</v>
      </c>
      <c r="AH816" s="77" t="s">
        <v>1463</v>
      </c>
      <c r="AI816" s="430" t="s">
        <v>1500</v>
      </c>
    </row>
    <row r="817" spans="1:35" x14ac:dyDescent="0.25">
      <c r="A817" s="76">
        <f>IF('Basic Calculator'!$AE$17&lt;&gt;"",IF(VLOOKUP('Basic Calculator'!$AE$17,'Basic Calculator'!$AG$18:$AI$75,3,FALSE)=D817,1,0),0)</f>
        <v>0</v>
      </c>
      <c r="B817" s="405">
        <f>IF('Basic Calculator'!$AE$18&lt;&gt;"",IF('Basic Calculator'!$AE$18=E817,1,0),0)</f>
        <v>0</v>
      </c>
      <c r="C817" s="81">
        <f t="shared" si="14"/>
        <v>0</v>
      </c>
      <c r="D817" s="425" t="s">
        <v>1879</v>
      </c>
      <c r="E817" s="425">
        <v>5</v>
      </c>
      <c r="F817" s="309">
        <v>49983</v>
      </c>
      <c r="G817" s="78" t="s">
        <v>2041</v>
      </c>
      <c r="H817" s="307" t="s">
        <v>2042</v>
      </c>
      <c r="I817" s="414">
        <v>51333</v>
      </c>
      <c r="J817" s="77" t="s">
        <v>1762</v>
      </c>
      <c r="K817" s="430" t="s">
        <v>1763</v>
      </c>
      <c r="L817" s="414">
        <v>52684</v>
      </c>
      <c r="M817" s="77" t="s">
        <v>1774</v>
      </c>
      <c r="N817" s="311" t="s">
        <v>804</v>
      </c>
      <c r="O817" s="414">
        <v>54034</v>
      </c>
      <c r="P817" s="77" t="s">
        <v>2668</v>
      </c>
      <c r="Q817" s="430" t="s">
        <v>251</v>
      </c>
      <c r="R817" s="414">
        <v>55385</v>
      </c>
      <c r="S817" s="77" t="s">
        <v>274</v>
      </c>
      <c r="T817" s="311" t="s">
        <v>275</v>
      </c>
      <c r="U817" s="414">
        <v>56736</v>
      </c>
      <c r="V817" s="77" t="s">
        <v>880</v>
      </c>
      <c r="W817" s="430" t="s">
        <v>881</v>
      </c>
      <c r="X817" s="414">
        <v>58086</v>
      </c>
      <c r="Y817" s="77" t="s">
        <v>738</v>
      </c>
      <c r="Z817" s="311" t="s">
        <v>1941</v>
      </c>
      <c r="AA817" s="414">
        <v>59437</v>
      </c>
      <c r="AB817" s="77" t="s">
        <v>3664</v>
      </c>
      <c r="AC817" s="430" t="s">
        <v>2268</v>
      </c>
      <c r="AD817" s="414">
        <v>60788</v>
      </c>
      <c r="AE817" s="77" t="s">
        <v>2229</v>
      </c>
      <c r="AF817" s="430" t="s">
        <v>2948</v>
      </c>
      <c r="AG817" s="414">
        <v>62138</v>
      </c>
      <c r="AH817" s="77" t="s">
        <v>2464</v>
      </c>
      <c r="AI817" s="430" t="s">
        <v>2900</v>
      </c>
    </row>
    <row r="818" spans="1:35" x14ac:dyDescent="0.25">
      <c r="A818" s="76">
        <f>IF('Basic Calculator'!$AE$17&lt;&gt;"",IF(VLOOKUP('Basic Calculator'!$AE$17,'Basic Calculator'!$AG$18:$AI$75,3,FALSE)=D818,1,0),0)</f>
        <v>0</v>
      </c>
      <c r="B818" s="405">
        <f>IF('Basic Calculator'!$AE$18&lt;&gt;"",IF('Basic Calculator'!$AE$18=E818,1,0),0)</f>
        <v>0</v>
      </c>
      <c r="C818" s="81">
        <f t="shared" si="14"/>
        <v>0</v>
      </c>
      <c r="D818" s="425" t="s">
        <v>1879</v>
      </c>
      <c r="E818" s="425">
        <v>6</v>
      </c>
      <c r="F818" s="309">
        <v>52709</v>
      </c>
      <c r="G818" s="78" t="s">
        <v>1024</v>
      </c>
      <c r="H818" s="307" t="s">
        <v>1025</v>
      </c>
      <c r="I818" s="414">
        <v>54215</v>
      </c>
      <c r="J818" s="77" t="s">
        <v>1335</v>
      </c>
      <c r="K818" s="430" t="s">
        <v>1336</v>
      </c>
      <c r="L818" s="414">
        <v>55721</v>
      </c>
      <c r="M818" s="77" t="s">
        <v>496</v>
      </c>
      <c r="N818" s="311" t="s">
        <v>477</v>
      </c>
      <c r="O818" s="414">
        <v>57227</v>
      </c>
      <c r="P818" s="77" t="s">
        <v>1675</v>
      </c>
      <c r="Q818" s="430" t="s">
        <v>2895</v>
      </c>
      <c r="R818" s="414">
        <v>58734</v>
      </c>
      <c r="S818" s="77" t="s">
        <v>582</v>
      </c>
      <c r="T818" s="311" t="s">
        <v>2174</v>
      </c>
      <c r="U818" s="414">
        <v>60240</v>
      </c>
      <c r="V818" s="77" t="s">
        <v>1863</v>
      </c>
      <c r="W818" s="430" t="s">
        <v>1706</v>
      </c>
      <c r="X818" s="414">
        <v>61746</v>
      </c>
      <c r="Y818" s="77" t="s">
        <v>2808</v>
      </c>
      <c r="Z818" s="311" t="s">
        <v>904</v>
      </c>
      <c r="AA818" s="414">
        <v>63252</v>
      </c>
      <c r="AB818" s="77" t="s">
        <v>1515</v>
      </c>
      <c r="AC818" s="430" t="s">
        <v>3070</v>
      </c>
      <c r="AD818" s="414">
        <v>64758</v>
      </c>
      <c r="AE818" s="77" t="s">
        <v>1177</v>
      </c>
      <c r="AF818" s="430" t="s">
        <v>2998</v>
      </c>
      <c r="AG818" s="414">
        <v>66264</v>
      </c>
      <c r="AH818" s="77" t="s">
        <v>2067</v>
      </c>
      <c r="AI818" s="430" t="s">
        <v>3819</v>
      </c>
    </row>
    <row r="819" spans="1:35" x14ac:dyDescent="0.25">
      <c r="A819" s="76">
        <f>IF('Basic Calculator'!$AE$17&lt;&gt;"",IF(VLOOKUP('Basic Calculator'!$AE$17,'Basic Calculator'!$AG$18:$AI$75,3,FALSE)=D819,1,0),0)</f>
        <v>0</v>
      </c>
      <c r="B819" s="405">
        <f>IF('Basic Calculator'!$AE$18&lt;&gt;"",IF('Basic Calculator'!$AE$18=E819,1,0),0)</f>
        <v>0</v>
      </c>
      <c r="C819" s="81">
        <f t="shared" si="14"/>
        <v>0</v>
      </c>
      <c r="D819" s="425" t="s">
        <v>1879</v>
      </c>
      <c r="E819" s="425">
        <v>7</v>
      </c>
      <c r="F819" s="309">
        <v>56898</v>
      </c>
      <c r="G819" s="78" t="s">
        <v>1609</v>
      </c>
      <c r="H819" s="307" t="s">
        <v>643</v>
      </c>
      <c r="I819" s="414">
        <v>58572</v>
      </c>
      <c r="J819" s="77" t="s">
        <v>1404</v>
      </c>
      <c r="K819" s="430" t="s">
        <v>4155</v>
      </c>
      <c r="L819" s="414">
        <v>60246</v>
      </c>
      <c r="M819" s="77" t="s">
        <v>1341</v>
      </c>
      <c r="N819" s="311" t="s">
        <v>2805</v>
      </c>
      <c r="O819" s="414">
        <v>61919</v>
      </c>
      <c r="P819" s="77" t="s">
        <v>534</v>
      </c>
      <c r="Q819" s="430" t="s">
        <v>2837</v>
      </c>
      <c r="R819" s="414">
        <v>63593</v>
      </c>
      <c r="S819" s="77" t="s">
        <v>2823</v>
      </c>
      <c r="T819" s="311" t="s">
        <v>1978</v>
      </c>
      <c r="U819" s="414">
        <v>65267</v>
      </c>
      <c r="V819" s="77" t="s">
        <v>2415</v>
      </c>
      <c r="W819" s="430" t="s">
        <v>3354</v>
      </c>
      <c r="X819" s="414">
        <v>66940</v>
      </c>
      <c r="Y819" s="77" t="s">
        <v>1695</v>
      </c>
      <c r="Z819" s="311" t="s">
        <v>3159</v>
      </c>
      <c r="AA819" s="414">
        <v>68614</v>
      </c>
      <c r="AB819" s="77" t="s">
        <v>2764</v>
      </c>
      <c r="AC819" s="430" t="s">
        <v>3072</v>
      </c>
      <c r="AD819" s="414">
        <v>70287</v>
      </c>
      <c r="AE819" s="77" t="s">
        <v>1080</v>
      </c>
      <c r="AF819" s="430" t="s">
        <v>3231</v>
      </c>
      <c r="AG819" s="414">
        <v>71961</v>
      </c>
      <c r="AH819" s="77" t="s">
        <v>1178</v>
      </c>
      <c r="AI819" s="430" t="s">
        <v>3231</v>
      </c>
    </row>
    <row r="820" spans="1:35" x14ac:dyDescent="0.25">
      <c r="A820" s="76">
        <f>IF('Basic Calculator'!$AE$17&lt;&gt;"",IF(VLOOKUP('Basic Calculator'!$AE$17,'Basic Calculator'!$AG$18:$AI$75,3,FALSE)=D820,1,0),0)</f>
        <v>0</v>
      </c>
      <c r="B820" s="405">
        <f>IF('Basic Calculator'!$AE$18&lt;&gt;"",IF('Basic Calculator'!$AE$18=E820,1,0),0)</f>
        <v>0</v>
      </c>
      <c r="C820" s="81">
        <f t="shared" si="14"/>
        <v>0</v>
      </c>
      <c r="D820" s="425" t="s">
        <v>1879</v>
      </c>
      <c r="E820" s="425">
        <v>8</v>
      </c>
      <c r="F820" s="309">
        <v>59304</v>
      </c>
      <c r="G820" s="78" t="s">
        <v>391</v>
      </c>
      <c r="H820" s="307" t="s">
        <v>1768</v>
      </c>
      <c r="I820" s="414">
        <v>61157</v>
      </c>
      <c r="J820" s="77" t="s">
        <v>1285</v>
      </c>
      <c r="K820" s="430" t="s">
        <v>3050</v>
      </c>
      <c r="L820" s="414">
        <v>63010</v>
      </c>
      <c r="M820" s="77" t="s">
        <v>2804</v>
      </c>
      <c r="N820" s="311" t="s">
        <v>1582</v>
      </c>
      <c r="O820" s="414">
        <v>64863</v>
      </c>
      <c r="P820" s="77" t="s">
        <v>451</v>
      </c>
      <c r="Q820" s="430" t="s">
        <v>3863</v>
      </c>
      <c r="R820" s="414">
        <v>66716</v>
      </c>
      <c r="S820" s="77" t="s">
        <v>337</v>
      </c>
      <c r="T820" s="311" t="s">
        <v>3615</v>
      </c>
      <c r="U820" s="414">
        <v>68570</v>
      </c>
      <c r="V820" s="77" t="s">
        <v>4383</v>
      </c>
      <c r="W820" s="430" t="s">
        <v>2203</v>
      </c>
      <c r="X820" s="414">
        <v>70423</v>
      </c>
      <c r="Y820" s="77" t="s">
        <v>1243</v>
      </c>
      <c r="Z820" s="311" t="s">
        <v>3231</v>
      </c>
      <c r="AA820" s="414">
        <v>72276</v>
      </c>
      <c r="AB820" s="77" t="s">
        <v>3227</v>
      </c>
      <c r="AC820" s="430" t="s">
        <v>3231</v>
      </c>
      <c r="AD820" s="414">
        <v>74129</v>
      </c>
      <c r="AE820" s="77" t="s">
        <v>1155</v>
      </c>
      <c r="AF820" s="430" t="s">
        <v>3231</v>
      </c>
      <c r="AG820" s="414">
        <v>75982</v>
      </c>
      <c r="AH820" s="77" t="s">
        <v>3073</v>
      </c>
      <c r="AI820" s="430" t="s">
        <v>3231</v>
      </c>
    </row>
    <row r="821" spans="1:35" x14ac:dyDescent="0.25">
      <c r="A821" s="76">
        <f>IF('Basic Calculator'!$AE$17&lt;&gt;"",IF(VLOOKUP('Basic Calculator'!$AE$17,'Basic Calculator'!$AG$18:$AI$75,3,FALSE)=D821,1,0),0)</f>
        <v>0</v>
      </c>
      <c r="B821" s="405">
        <f>IF('Basic Calculator'!$AE$18&lt;&gt;"",IF('Basic Calculator'!$AE$18=E821,1,0),0)</f>
        <v>0</v>
      </c>
      <c r="C821" s="81">
        <f t="shared" si="14"/>
        <v>0</v>
      </c>
      <c r="D821" s="425" t="s">
        <v>1879</v>
      </c>
      <c r="E821" s="425">
        <v>9</v>
      </c>
      <c r="F821" s="309">
        <v>63455</v>
      </c>
      <c r="G821" s="78" t="s">
        <v>2488</v>
      </c>
      <c r="H821" s="307" t="s">
        <v>3139</v>
      </c>
      <c r="I821" s="414">
        <v>65502</v>
      </c>
      <c r="J821" s="77" t="s">
        <v>2635</v>
      </c>
      <c r="K821" s="430" t="s">
        <v>2693</v>
      </c>
      <c r="L821" s="414">
        <v>67549</v>
      </c>
      <c r="M821" s="77" t="s">
        <v>1001</v>
      </c>
      <c r="N821" s="311" t="s">
        <v>2462</v>
      </c>
      <c r="O821" s="414">
        <v>69596</v>
      </c>
      <c r="P821" s="77" t="s">
        <v>621</v>
      </c>
      <c r="Q821" s="430" t="s">
        <v>3198</v>
      </c>
      <c r="R821" s="414">
        <v>71643</v>
      </c>
      <c r="S821" s="77" t="s">
        <v>2081</v>
      </c>
      <c r="T821" s="311" t="s">
        <v>3231</v>
      </c>
      <c r="U821" s="414">
        <v>73690</v>
      </c>
      <c r="V821" s="77" t="s">
        <v>1715</v>
      </c>
      <c r="W821" s="430" t="s">
        <v>3231</v>
      </c>
      <c r="X821" s="414">
        <v>75737</v>
      </c>
      <c r="Y821" s="77" t="s">
        <v>2166</v>
      </c>
      <c r="Z821" s="311" t="s">
        <v>3231</v>
      </c>
      <c r="AA821" s="414">
        <v>77783</v>
      </c>
      <c r="AB821" s="77" t="s">
        <v>4385</v>
      </c>
      <c r="AC821" s="430" t="s">
        <v>3231</v>
      </c>
      <c r="AD821" s="414">
        <v>79830</v>
      </c>
      <c r="AE821" s="77" t="s">
        <v>2362</v>
      </c>
      <c r="AF821" s="430" t="s">
        <v>3231</v>
      </c>
      <c r="AG821" s="414">
        <v>81877</v>
      </c>
      <c r="AH821" s="77" t="s">
        <v>781</v>
      </c>
      <c r="AI821" s="430" t="s">
        <v>3231</v>
      </c>
    </row>
    <row r="822" spans="1:35" x14ac:dyDescent="0.25">
      <c r="A822" s="76">
        <f>IF('Basic Calculator'!$AE$17&lt;&gt;"",IF(VLOOKUP('Basic Calculator'!$AE$17,'Basic Calculator'!$AG$18:$AI$75,3,FALSE)=D822,1,0),0)</f>
        <v>0</v>
      </c>
      <c r="B822" s="405">
        <f>IF('Basic Calculator'!$AE$18&lt;&gt;"",IF('Basic Calculator'!$AE$18=E822,1,0),0)</f>
        <v>0</v>
      </c>
      <c r="C822" s="81">
        <f t="shared" si="14"/>
        <v>0</v>
      </c>
      <c r="D822" s="425" t="s">
        <v>1879</v>
      </c>
      <c r="E822" s="425">
        <v>10</v>
      </c>
      <c r="F822" s="309">
        <v>69878</v>
      </c>
      <c r="G822" s="78" t="s">
        <v>1086</v>
      </c>
      <c r="H822" s="307" t="s">
        <v>3231</v>
      </c>
      <c r="I822" s="414">
        <v>72132</v>
      </c>
      <c r="J822" s="77" t="s">
        <v>342</v>
      </c>
      <c r="K822" s="430" t="s">
        <v>3231</v>
      </c>
      <c r="L822" s="414">
        <v>74386</v>
      </c>
      <c r="M822" s="77" t="s">
        <v>1141</v>
      </c>
      <c r="N822" s="311" t="s">
        <v>3231</v>
      </c>
      <c r="O822" s="414">
        <v>76640</v>
      </c>
      <c r="P822" s="77" t="s">
        <v>1593</v>
      </c>
      <c r="Q822" s="430" t="s">
        <v>3231</v>
      </c>
      <c r="R822" s="414">
        <v>78894</v>
      </c>
      <c r="S822" s="77" t="s">
        <v>683</v>
      </c>
      <c r="T822" s="311" t="s">
        <v>3231</v>
      </c>
      <c r="U822" s="414">
        <v>81147</v>
      </c>
      <c r="V822" s="77" t="s">
        <v>2227</v>
      </c>
      <c r="W822" s="430" t="s">
        <v>3231</v>
      </c>
      <c r="X822" s="414">
        <v>83401</v>
      </c>
      <c r="Y822" s="77" t="s">
        <v>2328</v>
      </c>
      <c r="Z822" s="311" t="s">
        <v>3231</v>
      </c>
      <c r="AA822" s="414">
        <v>85655</v>
      </c>
      <c r="AB822" s="77" t="s">
        <v>873</v>
      </c>
      <c r="AC822" s="430" t="s">
        <v>3231</v>
      </c>
      <c r="AD822" s="414">
        <v>87909</v>
      </c>
      <c r="AE822" s="77" t="s">
        <v>1383</v>
      </c>
      <c r="AF822" s="430" t="s">
        <v>3231</v>
      </c>
      <c r="AG822" s="414">
        <v>90163</v>
      </c>
      <c r="AH822" s="77" t="s">
        <v>1517</v>
      </c>
      <c r="AI822" s="430" t="s">
        <v>3231</v>
      </c>
    </row>
    <row r="823" spans="1:35" x14ac:dyDescent="0.25">
      <c r="A823" s="76">
        <f>IF('Basic Calculator'!$AE$17&lt;&gt;"",IF(VLOOKUP('Basic Calculator'!$AE$17,'Basic Calculator'!$AG$18:$AI$75,3,FALSE)=D823,1,0),0)</f>
        <v>0</v>
      </c>
      <c r="B823" s="405">
        <f>IF('Basic Calculator'!$AE$18&lt;&gt;"",IF('Basic Calculator'!$AE$18=E823,1,0),0)</f>
        <v>0</v>
      </c>
      <c r="C823" s="81">
        <f t="shared" si="14"/>
        <v>0</v>
      </c>
      <c r="D823" s="425" t="s">
        <v>1879</v>
      </c>
      <c r="E823" s="425">
        <v>11</v>
      </c>
      <c r="F823" s="309">
        <v>74299</v>
      </c>
      <c r="G823" s="78" t="s">
        <v>229</v>
      </c>
      <c r="H823" s="307" t="s">
        <v>3231</v>
      </c>
      <c r="I823" s="414">
        <v>76775</v>
      </c>
      <c r="J823" s="77" t="s">
        <v>2811</v>
      </c>
      <c r="K823" s="430" t="s">
        <v>3231</v>
      </c>
      <c r="L823" s="414">
        <v>79251</v>
      </c>
      <c r="M823" s="77" t="s">
        <v>1832</v>
      </c>
      <c r="N823" s="311" t="s">
        <v>3231</v>
      </c>
      <c r="O823" s="414">
        <v>81728</v>
      </c>
      <c r="P823" s="77" t="s">
        <v>5399</v>
      </c>
      <c r="Q823" s="430" t="s">
        <v>3231</v>
      </c>
      <c r="R823" s="414">
        <v>84204</v>
      </c>
      <c r="S823" s="77" t="s">
        <v>1100</v>
      </c>
      <c r="T823" s="311" t="s">
        <v>3231</v>
      </c>
      <c r="U823" s="414">
        <v>86680</v>
      </c>
      <c r="V823" s="77" t="s">
        <v>4666</v>
      </c>
      <c r="W823" s="430" t="s">
        <v>3231</v>
      </c>
      <c r="X823" s="414">
        <v>89157</v>
      </c>
      <c r="Y823" s="77" t="s">
        <v>2268</v>
      </c>
      <c r="Z823" s="311" t="s">
        <v>3231</v>
      </c>
      <c r="AA823" s="414">
        <v>91633</v>
      </c>
      <c r="AB823" s="77" t="s">
        <v>2155</v>
      </c>
      <c r="AC823" s="430" t="s">
        <v>3231</v>
      </c>
      <c r="AD823" s="414">
        <v>94109</v>
      </c>
      <c r="AE823" s="77" t="s">
        <v>2699</v>
      </c>
      <c r="AF823" s="430" t="s">
        <v>3231</v>
      </c>
      <c r="AG823" s="414">
        <v>96586</v>
      </c>
      <c r="AH823" s="77" t="s">
        <v>2896</v>
      </c>
      <c r="AI823" s="430" t="s">
        <v>3231</v>
      </c>
    </row>
    <row r="824" spans="1:35" x14ac:dyDescent="0.25">
      <c r="A824" s="76">
        <f>IF('Basic Calculator'!$AE$17&lt;&gt;"",IF(VLOOKUP('Basic Calculator'!$AE$17,'Basic Calculator'!$AG$18:$AI$75,3,FALSE)=D824,1,0),0)</f>
        <v>0</v>
      </c>
      <c r="B824" s="405">
        <f>IF('Basic Calculator'!$AE$18&lt;&gt;"",IF('Basic Calculator'!$AE$18=E824,1,0),0)</f>
        <v>0</v>
      </c>
      <c r="C824" s="81">
        <f t="shared" si="14"/>
        <v>0</v>
      </c>
      <c r="D824" s="425" t="s">
        <v>1879</v>
      </c>
      <c r="E824" s="425">
        <v>12</v>
      </c>
      <c r="F824" s="309">
        <v>89054</v>
      </c>
      <c r="G824" s="78" t="s">
        <v>2960</v>
      </c>
      <c r="H824" s="307" t="s">
        <v>3231</v>
      </c>
      <c r="I824" s="414">
        <v>92022</v>
      </c>
      <c r="J824" s="77" t="s">
        <v>1554</v>
      </c>
      <c r="K824" s="430" t="s">
        <v>3231</v>
      </c>
      <c r="L824" s="414">
        <v>94990</v>
      </c>
      <c r="M824" s="77" t="s">
        <v>5400</v>
      </c>
      <c r="N824" s="311" t="s">
        <v>3231</v>
      </c>
      <c r="O824" s="414">
        <v>97958</v>
      </c>
      <c r="P824" s="77" t="s">
        <v>3612</v>
      </c>
      <c r="Q824" s="430" t="s">
        <v>3231</v>
      </c>
      <c r="R824" s="414">
        <v>100926</v>
      </c>
      <c r="S824" s="77" t="s">
        <v>3247</v>
      </c>
      <c r="T824" s="311" t="s">
        <v>3231</v>
      </c>
      <c r="U824" s="414">
        <v>103894</v>
      </c>
      <c r="V824" s="77" t="s">
        <v>5401</v>
      </c>
      <c r="W824" s="430" t="s">
        <v>3231</v>
      </c>
      <c r="X824" s="414">
        <v>106862</v>
      </c>
      <c r="Y824" s="77" t="s">
        <v>3921</v>
      </c>
      <c r="Z824" s="311" t="s">
        <v>3921</v>
      </c>
      <c r="AA824" s="414">
        <v>109830</v>
      </c>
      <c r="AB824" s="77" t="s">
        <v>5402</v>
      </c>
      <c r="AC824" s="430" t="s">
        <v>5402</v>
      </c>
      <c r="AD824" s="414">
        <v>112798</v>
      </c>
      <c r="AE824" s="77" t="s">
        <v>4670</v>
      </c>
      <c r="AF824" s="430" t="s">
        <v>4670</v>
      </c>
      <c r="AG824" s="414">
        <v>115766</v>
      </c>
      <c r="AH824" s="77" t="s">
        <v>3723</v>
      </c>
      <c r="AI824" s="430" t="s">
        <v>3723</v>
      </c>
    </row>
    <row r="825" spans="1:35" x14ac:dyDescent="0.25">
      <c r="A825" s="76">
        <f>IF('Basic Calculator'!$AE$17&lt;&gt;"",IF(VLOOKUP('Basic Calculator'!$AE$17,'Basic Calculator'!$AG$18:$AI$75,3,FALSE)=D825,1,0),0)</f>
        <v>0</v>
      </c>
      <c r="B825" s="405">
        <f>IF('Basic Calculator'!$AE$18&lt;&gt;"",IF('Basic Calculator'!$AE$18=E825,1,0),0)</f>
        <v>0</v>
      </c>
      <c r="C825" s="81">
        <f t="shared" si="14"/>
        <v>0</v>
      </c>
      <c r="D825" s="425" t="s">
        <v>1879</v>
      </c>
      <c r="E825" s="425">
        <v>13</v>
      </c>
      <c r="F825" s="309">
        <v>105896</v>
      </c>
      <c r="G825" s="78" t="s">
        <v>5403</v>
      </c>
      <c r="H825" s="307" t="s">
        <v>5403</v>
      </c>
      <c r="I825" s="414">
        <v>109427</v>
      </c>
      <c r="J825" s="77" t="s">
        <v>5354</v>
      </c>
      <c r="K825" s="430" t="s">
        <v>5354</v>
      </c>
      <c r="L825" s="414">
        <v>112957</v>
      </c>
      <c r="M825" s="77" t="s">
        <v>3929</v>
      </c>
      <c r="N825" s="311" t="s">
        <v>3929</v>
      </c>
      <c r="O825" s="414">
        <v>116487</v>
      </c>
      <c r="P825" s="77" t="s">
        <v>4427</v>
      </c>
      <c r="Q825" s="430" t="s">
        <v>4427</v>
      </c>
      <c r="R825" s="414">
        <v>120018</v>
      </c>
      <c r="S825" s="77" t="s">
        <v>3538</v>
      </c>
      <c r="T825" s="311" t="s">
        <v>3538</v>
      </c>
      <c r="U825" s="414">
        <v>123548</v>
      </c>
      <c r="V825" s="77" t="s">
        <v>5404</v>
      </c>
      <c r="W825" s="430" t="s">
        <v>5404</v>
      </c>
      <c r="X825" s="414">
        <v>127078</v>
      </c>
      <c r="Y825" s="77" t="s">
        <v>4911</v>
      </c>
      <c r="Z825" s="311" t="s">
        <v>4911</v>
      </c>
      <c r="AA825" s="414">
        <v>130608</v>
      </c>
      <c r="AB825" s="77" t="s">
        <v>5405</v>
      </c>
      <c r="AC825" s="430" t="s">
        <v>5405</v>
      </c>
      <c r="AD825" s="414">
        <v>134139</v>
      </c>
      <c r="AE825" s="77" t="s">
        <v>4674</v>
      </c>
      <c r="AF825" s="430" t="s">
        <v>4674</v>
      </c>
      <c r="AG825" s="414">
        <v>137669</v>
      </c>
      <c r="AH825" s="77" t="s">
        <v>4853</v>
      </c>
      <c r="AI825" s="430" t="s">
        <v>4853</v>
      </c>
    </row>
    <row r="826" spans="1:35" x14ac:dyDescent="0.25">
      <c r="A826" s="76">
        <f>IF('Basic Calculator'!$AE$17&lt;&gt;"",IF(VLOOKUP('Basic Calculator'!$AE$17,'Basic Calculator'!$AG$18:$AI$75,3,FALSE)=D826,1,0),0)</f>
        <v>0</v>
      </c>
      <c r="B826" s="405">
        <f>IF('Basic Calculator'!$AE$18&lt;&gt;"",IF('Basic Calculator'!$AE$18=E826,1,0),0)</f>
        <v>0</v>
      </c>
      <c r="C826" s="81">
        <f t="shared" si="14"/>
        <v>0</v>
      </c>
      <c r="D826" s="425" t="s">
        <v>1879</v>
      </c>
      <c r="E826" s="425">
        <v>14</v>
      </c>
      <c r="F826" s="309">
        <v>125138</v>
      </c>
      <c r="G826" s="78" t="s">
        <v>5406</v>
      </c>
      <c r="H826" s="307" t="s">
        <v>5406</v>
      </c>
      <c r="I826" s="414">
        <v>129309</v>
      </c>
      <c r="J826" s="77" t="s">
        <v>3582</v>
      </c>
      <c r="K826" s="430" t="s">
        <v>3582</v>
      </c>
      <c r="L826" s="414">
        <v>133481</v>
      </c>
      <c r="M826" s="77" t="s">
        <v>5208</v>
      </c>
      <c r="N826" s="311" t="s">
        <v>5208</v>
      </c>
      <c r="O826" s="414">
        <v>137652</v>
      </c>
      <c r="P826" s="77" t="s">
        <v>3744</v>
      </c>
      <c r="Q826" s="430" t="s">
        <v>3744</v>
      </c>
      <c r="R826" s="414">
        <v>141824</v>
      </c>
      <c r="S826" s="77" t="s">
        <v>3542</v>
      </c>
      <c r="T826" s="311" t="s">
        <v>3542</v>
      </c>
      <c r="U826" s="414">
        <v>145995</v>
      </c>
      <c r="V826" s="77" t="s">
        <v>4969</v>
      </c>
      <c r="W826" s="430" t="s">
        <v>4969</v>
      </c>
      <c r="X826" s="414">
        <v>150167</v>
      </c>
      <c r="Y826" s="77" t="s">
        <v>5407</v>
      </c>
      <c r="Z826" s="311" t="s">
        <v>5407</v>
      </c>
      <c r="AA826" s="414">
        <v>154338</v>
      </c>
      <c r="AB826" s="77" t="s">
        <v>2746</v>
      </c>
      <c r="AC826" s="430" t="s">
        <v>2746</v>
      </c>
      <c r="AD826" s="414">
        <v>158510</v>
      </c>
      <c r="AE826" s="77" t="s">
        <v>4680</v>
      </c>
      <c r="AF826" s="430" t="s">
        <v>4680</v>
      </c>
      <c r="AG826" s="414">
        <v>162681</v>
      </c>
      <c r="AH826" s="77" t="s">
        <v>5408</v>
      </c>
      <c r="AI826" s="430" t="s">
        <v>5408</v>
      </c>
    </row>
    <row r="827" spans="1:35" ht="15.75" thickBot="1" x14ac:dyDescent="0.3">
      <c r="A827" s="419">
        <f>IF('Basic Calculator'!$AE$17&lt;&gt;"",IF(VLOOKUP('Basic Calculator'!$AE$17,'Basic Calculator'!$AG$18:$AI$75,3,FALSE)=D827,1,0),0)</f>
        <v>0</v>
      </c>
      <c r="B827" s="420">
        <f>IF('Basic Calculator'!$AE$18&lt;&gt;"",IF('Basic Calculator'!$AE$18=E827,1,0),0)</f>
        <v>0</v>
      </c>
      <c r="C827" s="422">
        <f t="shared" si="14"/>
        <v>0</v>
      </c>
      <c r="D827" s="426" t="s">
        <v>1879</v>
      </c>
      <c r="E827" s="426">
        <v>15</v>
      </c>
      <c r="F827" s="423">
        <v>147194</v>
      </c>
      <c r="G827" s="416" t="s">
        <v>5409</v>
      </c>
      <c r="H827" s="428" t="s">
        <v>5409</v>
      </c>
      <c r="I827" s="415">
        <v>152100</v>
      </c>
      <c r="J827" s="431" t="s">
        <v>4954</v>
      </c>
      <c r="K827" s="432" t="s">
        <v>4954</v>
      </c>
      <c r="L827" s="415">
        <v>157006</v>
      </c>
      <c r="M827" s="431" t="s">
        <v>4461</v>
      </c>
      <c r="N827" s="433" t="s">
        <v>4461</v>
      </c>
      <c r="O827" s="415">
        <v>161912</v>
      </c>
      <c r="P827" s="431" t="s">
        <v>5410</v>
      </c>
      <c r="Q827" s="432" t="s">
        <v>5410</v>
      </c>
      <c r="R827" s="415">
        <v>166818</v>
      </c>
      <c r="S827" s="431" t="s">
        <v>3713</v>
      </c>
      <c r="T827" s="433" t="s">
        <v>3713</v>
      </c>
      <c r="U827" s="415">
        <v>171724</v>
      </c>
      <c r="V827" s="431" t="s">
        <v>5411</v>
      </c>
      <c r="W827" s="432" t="s">
        <v>5411</v>
      </c>
      <c r="X827" s="415">
        <v>176630</v>
      </c>
      <c r="Y827" s="431" t="s">
        <v>4684</v>
      </c>
      <c r="Z827" s="433" t="s">
        <v>4684</v>
      </c>
      <c r="AA827" s="415">
        <v>181536</v>
      </c>
      <c r="AB827" s="431" t="s">
        <v>5412</v>
      </c>
      <c r="AC827" s="432" t="s">
        <v>5412</v>
      </c>
      <c r="AD827" s="415">
        <v>186442</v>
      </c>
      <c r="AE827" s="431" t="s">
        <v>4689</v>
      </c>
      <c r="AF827" s="432" t="s">
        <v>4689</v>
      </c>
      <c r="AG827" s="415">
        <v>191348</v>
      </c>
      <c r="AH827" s="431" t="s">
        <v>5413</v>
      </c>
      <c r="AI827" s="432" t="s">
        <v>5413</v>
      </c>
    </row>
    <row r="828" spans="1:35" x14ac:dyDescent="0.25">
      <c r="A828" s="82">
        <f>IF('Basic Calculator'!$AE$17&lt;&gt;"",IF(VLOOKUP('Basic Calculator'!$AE$17,'Basic Calculator'!$AG$18:$AI$75,3,FALSE)=D828,1,0),0)</f>
        <v>0</v>
      </c>
      <c r="B828" s="407">
        <f>IF('Basic Calculator'!$AE$18&lt;&gt;"",IF('Basic Calculator'!$AE$18=E828,1,0),0)</f>
        <v>0</v>
      </c>
      <c r="C828" s="83">
        <f t="shared" ref="C828:C887" si="15">IF(AND(A828=1,B828=1),1,0)</f>
        <v>0</v>
      </c>
      <c r="D828" s="434" t="s">
        <v>5414</v>
      </c>
      <c r="E828" s="434">
        <v>1</v>
      </c>
      <c r="F828" s="308">
        <v>25763</v>
      </c>
      <c r="G828" s="84" t="s">
        <v>3647</v>
      </c>
      <c r="H828" s="400" t="s">
        <v>1135</v>
      </c>
      <c r="I828" s="413">
        <v>26628</v>
      </c>
      <c r="J828" s="85" t="s">
        <v>4584</v>
      </c>
      <c r="K828" s="429" t="s">
        <v>4585</v>
      </c>
      <c r="L828" s="413">
        <v>27483</v>
      </c>
      <c r="M828" s="85" t="s">
        <v>2595</v>
      </c>
      <c r="N828" s="310" t="s">
        <v>1311</v>
      </c>
      <c r="O828" s="413">
        <v>28338</v>
      </c>
      <c r="P828" s="85" t="s">
        <v>2271</v>
      </c>
      <c r="Q828" s="429" t="s">
        <v>924</v>
      </c>
      <c r="R828" s="413">
        <v>29192</v>
      </c>
      <c r="S828" s="85" t="s">
        <v>1956</v>
      </c>
      <c r="T828" s="310" t="s">
        <v>1957</v>
      </c>
      <c r="U828" s="413">
        <v>29692</v>
      </c>
      <c r="V828" s="85" t="s">
        <v>5028</v>
      </c>
      <c r="W828" s="429" t="s">
        <v>413</v>
      </c>
      <c r="X828" s="413">
        <v>30541</v>
      </c>
      <c r="Y828" s="85" t="s">
        <v>1788</v>
      </c>
      <c r="Z828" s="310" t="s">
        <v>1789</v>
      </c>
      <c r="AA828" s="413">
        <v>31395</v>
      </c>
      <c r="AB828" s="85" t="s">
        <v>3457</v>
      </c>
      <c r="AC828" s="429" t="s">
        <v>1984</v>
      </c>
      <c r="AD828" s="413">
        <v>31429</v>
      </c>
      <c r="AE828" s="85" t="s">
        <v>2244</v>
      </c>
      <c r="AF828" s="429" t="s">
        <v>1364</v>
      </c>
      <c r="AG828" s="413">
        <v>32227</v>
      </c>
      <c r="AH828" s="85" t="s">
        <v>4106</v>
      </c>
      <c r="AI828" s="429" t="s">
        <v>226</v>
      </c>
    </row>
    <row r="829" spans="1:35" x14ac:dyDescent="0.25">
      <c r="A829" s="76">
        <f>IF('Basic Calculator'!$AE$17&lt;&gt;"",IF(VLOOKUP('Basic Calculator'!$AE$17,'Basic Calculator'!$AG$18:$AI$75,3,FALSE)=D829,1,0),0)</f>
        <v>0</v>
      </c>
      <c r="B829" s="405">
        <f>IF('Basic Calculator'!$AE$18&lt;&gt;"",IF('Basic Calculator'!$AE$18=E829,1,0),0)</f>
        <v>0</v>
      </c>
      <c r="C829" s="81">
        <f t="shared" si="15"/>
        <v>0</v>
      </c>
      <c r="D829" s="425" t="s">
        <v>5414</v>
      </c>
      <c r="E829" s="425">
        <v>2</v>
      </c>
      <c r="F829" s="309">
        <v>28969</v>
      </c>
      <c r="G829" s="78" t="s">
        <v>2365</v>
      </c>
      <c r="H829" s="307" t="s">
        <v>304</v>
      </c>
      <c r="I829" s="414">
        <v>29658</v>
      </c>
      <c r="J829" s="77" t="s">
        <v>2034</v>
      </c>
      <c r="K829" s="430" t="s">
        <v>623</v>
      </c>
      <c r="L829" s="414">
        <v>30618</v>
      </c>
      <c r="M829" s="77" t="s">
        <v>1398</v>
      </c>
      <c r="N829" s="311" t="s">
        <v>1399</v>
      </c>
      <c r="O829" s="414">
        <v>31429</v>
      </c>
      <c r="P829" s="77" t="s">
        <v>2244</v>
      </c>
      <c r="Q829" s="430" t="s">
        <v>1364</v>
      </c>
      <c r="R829" s="414">
        <v>31784</v>
      </c>
      <c r="S829" s="77" t="s">
        <v>2641</v>
      </c>
      <c r="T829" s="311" t="s">
        <v>608</v>
      </c>
      <c r="U829" s="414">
        <v>32719</v>
      </c>
      <c r="V829" s="77" t="s">
        <v>4302</v>
      </c>
      <c r="W829" s="430" t="s">
        <v>1816</v>
      </c>
      <c r="X829" s="414">
        <v>33654</v>
      </c>
      <c r="Y829" s="77" t="s">
        <v>2238</v>
      </c>
      <c r="Z829" s="311" t="s">
        <v>344</v>
      </c>
      <c r="AA829" s="414">
        <v>34589</v>
      </c>
      <c r="AB829" s="77" t="s">
        <v>2243</v>
      </c>
      <c r="AC829" s="430" t="s">
        <v>231</v>
      </c>
      <c r="AD829" s="414">
        <v>35524</v>
      </c>
      <c r="AE829" s="77" t="s">
        <v>4783</v>
      </c>
      <c r="AF829" s="430" t="s">
        <v>2424</v>
      </c>
      <c r="AG829" s="414">
        <v>36459</v>
      </c>
      <c r="AH829" s="77" t="s">
        <v>4046</v>
      </c>
      <c r="AI829" s="430" t="s">
        <v>1701</v>
      </c>
    </row>
    <row r="830" spans="1:35" x14ac:dyDescent="0.25">
      <c r="A830" s="76">
        <f>IF('Basic Calculator'!$AE$17&lt;&gt;"",IF(VLOOKUP('Basic Calculator'!$AE$17,'Basic Calculator'!$AG$18:$AI$75,3,FALSE)=D830,1,0),0)</f>
        <v>0</v>
      </c>
      <c r="B830" s="405">
        <f>IF('Basic Calculator'!$AE$18&lt;&gt;"",IF('Basic Calculator'!$AE$18=E830,1,0),0)</f>
        <v>0</v>
      </c>
      <c r="C830" s="81">
        <f t="shared" si="15"/>
        <v>0</v>
      </c>
      <c r="D830" s="425" t="s">
        <v>5414</v>
      </c>
      <c r="E830" s="425">
        <v>3</v>
      </c>
      <c r="F830" s="309">
        <v>37930</v>
      </c>
      <c r="G830" s="78" t="s">
        <v>514</v>
      </c>
      <c r="H830" s="307" t="s">
        <v>1609</v>
      </c>
      <c r="I830" s="414">
        <v>38983</v>
      </c>
      <c r="J830" s="77" t="s">
        <v>205</v>
      </c>
      <c r="K830" s="430" t="s">
        <v>206</v>
      </c>
      <c r="L830" s="414">
        <v>40037</v>
      </c>
      <c r="M830" s="77" t="s">
        <v>997</v>
      </c>
      <c r="N830" s="311" t="s">
        <v>998</v>
      </c>
      <c r="O830" s="414">
        <v>41090</v>
      </c>
      <c r="P830" s="77" t="s">
        <v>207</v>
      </c>
      <c r="Q830" s="430" t="s">
        <v>208</v>
      </c>
      <c r="R830" s="414">
        <v>42144</v>
      </c>
      <c r="S830" s="77" t="s">
        <v>1564</v>
      </c>
      <c r="T830" s="311" t="s">
        <v>504</v>
      </c>
      <c r="U830" s="414">
        <v>43197</v>
      </c>
      <c r="V830" s="77" t="s">
        <v>210</v>
      </c>
      <c r="W830" s="430" t="s">
        <v>211</v>
      </c>
      <c r="X830" s="414">
        <v>44251</v>
      </c>
      <c r="Y830" s="77" t="s">
        <v>1074</v>
      </c>
      <c r="Z830" s="311" t="s">
        <v>1075</v>
      </c>
      <c r="AA830" s="414">
        <v>45304</v>
      </c>
      <c r="AB830" s="77" t="s">
        <v>213</v>
      </c>
      <c r="AC830" s="430" t="s">
        <v>214</v>
      </c>
      <c r="AD830" s="414">
        <v>46358</v>
      </c>
      <c r="AE830" s="77" t="s">
        <v>4785</v>
      </c>
      <c r="AF830" s="430" t="s">
        <v>1140</v>
      </c>
      <c r="AG830" s="414">
        <v>47411</v>
      </c>
      <c r="AH830" s="77" t="s">
        <v>217</v>
      </c>
      <c r="AI830" s="430" t="s">
        <v>218</v>
      </c>
    </row>
    <row r="831" spans="1:35" x14ac:dyDescent="0.25">
      <c r="A831" s="76">
        <f>IF('Basic Calculator'!$AE$17&lt;&gt;"",IF(VLOOKUP('Basic Calculator'!$AE$17,'Basic Calculator'!$AG$18:$AI$75,3,FALSE)=D831,1,0),0)</f>
        <v>0</v>
      </c>
      <c r="B831" s="405">
        <f>IF('Basic Calculator'!$AE$18&lt;&gt;"",IF('Basic Calculator'!$AE$18=E831,1,0),0)</f>
        <v>0</v>
      </c>
      <c r="C831" s="81">
        <f t="shared" si="15"/>
        <v>0</v>
      </c>
      <c r="D831" s="425" t="s">
        <v>5414</v>
      </c>
      <c r="E831" s="425">
        <v>4</v>
      </c>
      <c r="F831" s="309">
        <v>42576</v>
      </c>
      <c r="G831" s="78" t="s">
        <v>821</v>
      </c>
      <c r="H831" s="307" t="s">
        <v>1613</v>
      </c>
      <c r="I831" s="414">
        <v>43759</v>
      </c>
      <c r="J831" s="77" t="s">
        <v>1864</v>
      </c>
      <c r="K831" s="430" t="s">
        <v>1421</v>
      </c>
      <c r="L831" s="414">
        <v>44941</v>
      </c>
      <c r="M831" s="77" t="s">
        <v>1012</v>
      </c>
      <c r="N831" s="311" t="s">
        <v>1013</v>
      </c>
      <c r="O831" s="414">
        <v>46123</v>
      </c>
      <c r="P831" s="77" t="s">
        <v>1688</v>
      </c>
      <c r="Q831" s="430" t="s">
        <v>712</v>
      </c>
      <c r="R831" s="414">
        <v>47306</v>
      </c>
      <c r="S831" s="77" t="s">
        <v>238</v>
      </c>
      <c r="T831" s="311" t="s">
        <v>239</v>
      </c>
      <c r="U831" s="414">
        <v>48488</v>
      </c>
      <c r="V831" s="77" t="s">
        <v>445</v>
      </c>
      <c r="W831" s="430" t="s">
        <v>446</v>
      </c>
      <c r="X831" s="414">
        <v>49670</v>
      </c>
      <c r="Y831" s="77" t="s">
        <v>2985</v>
      </c>
      <c r="Z831" s="311" t="s">
        <v>690</v>
      </c>
      <c r="AA831" s="414">
        <v>50853</v>
      </c>
      <c r="AB831" s="77" t="s">
        <v>2185</v>
      </c>
      <c r="AC831" s="430" t="s">
        <v>2186</v>
      </c>
      <c r="AD831" s="414">
        <v>52035</v>
      </c>
      <c r="AE831" s="77" t="s">
        <v>774</v>
      </c>
      <c r="AF831" s="430" t="s">
        <v>775</v>
      </c>
      <c r="AG831" s="414">
        <v>53217</v>
      </c>
      <c r="AH831" s="77" t="s">
        <v>1237</v>
      </c>
      <c r="AI831" s="430" t="s">
        <v>2362</v>
      </c>
    </row>
    <row r="832" spans="1:35" x14ac:dyDescent="0.25">
      <c r="A832" s="76">
        <f>IF('Basic Calculator'!$AE$17&lt;&gt;"",IF(VLOOKUP('Basic Calculator'!$AE$17,'Basic Calculator'!$AG$18:$AI$75,3,FALSE)=D832,1,0),0)</f>
        <v>0</v>
      </c>
      <c r="B832" s="405">
        <f>IF('Basic Calculator'!$AE$18&lt;&gt;"",IF('Basic Calculator'!$AE$18=E832,1,0),0)</f>
        <v>0</v>
      </c>
      <c r="C832" s="81">
        <f t="shared" si="15"/>
        <v>0</v>
      </c>
      <c r="D832" s="425" t="s">
        <v>5414</v>
      </c>
      <c r="E832" s="425">
        <v>5</v>
      </c>
      <c r="F832" s="309">
        <v>48959</v>
      </c>
      <c r="G832" s="78" t="s">
        <v>2369</v>
      </c>
      <c r="H832" s="307" t="s">
        <v>2370</v>
      </c>
      <c r="I832" s="414">
        <v>50282</v>
      </c>
      <c r="J832" s="77" t="s">
        <v>1161</v>
      </c>
      <c r="K832" s="430" t="s">
        <v>1162</v>
      </c>
      <c r="L832" s="414">
        <v>51605</v>
      </c>
      <c r="M832" s="77" t="s">
        <v>1287</v>
      </c>
      <c r="N832" s="311" t="s">
        <v>1288</v>
      </c>
      <c r="O832" s="414">
        <v>52928</v>
      </c>
      <c r="P832" s="77" t="s">
        <v>1333</v>
      </c>
      <c r="Q832" s="430" t="s">
        <v>1334</v>
      </c>
      <c r="R832" s="414">
        <v>54251</v>
      </c>
      <c r="S832" s="77" t="s">
        <v>234</v>
      </c>
      <c r="T832" s="311" t="s">
        <v>235</v>
      </c>
      <c r="U832" s="414">
        <v>55574</v>
      </c>
      <c r="V832" s="77" t="s">
        <v>633</v>
      </c>
      <c r="W832" s="430" t="s">
        <v>634</v>
      </c>
      <c r="X832" s="414">
        <v>56897</v>
      </c>
      <c r="Y832" s="77" t="s">
        <v>1609</v>
      </c>
      <c r="Z832" s="311" t="s">
        <v>643</v>
      </c>
      <c r="AA832" s="414">
        <v>58220</v>
      </c>
      <c r="AB832" s="77" t="s">
        <v>269</v>
      </c>
      <c r="AC832" s="430" t="s">
        <v>270</v>
      </c>
      <c r="AD832" s="414">
        <v>59543</v>
      </c>
      <c r="AE832" s="77" t="s">
        <v>1585</v>
      </c>
      <c r="AF832" s="430" t="s">
        <v>1976</v>
      </c>
      <c r="AG832" s="414">
        <v>60866</v>
      </c>
      <c r="AH832" s="77" t="s">
        <v>793</v>
      </c>
      <c r="AI832" s="430" t="s">
        <v>3610</v>
      </c>
    </row>
    <row r="833" spans="1:35" x14ac:dyDescent="0.25">
      <c r="A833" s="76">
        <f>IF('Basic Calculator'!$AE$17&lt;&gt;"",IF(VLOOKUP('Basic Calculator'!$AE$17,'Basic Calculator'!$AG$18:$AI$75,3,FALSE)=D833,1,0),0)</f>
        <v>0</v>
      </c>
      <c r="B833" s="405">
        <f>IF('Basic Calculator'!$AE$18&lt;&gt;"",IF('Basic Calculator'!$AE$18=E833,1,0),0)</f>
        <v>0</v>
      </c>
      <c r="C833" s="81">
        <f t="shared" si="15"/>
        <v>0</v>
      </c>
      <c r="D833" s="425" t="s">
        <v>5414</v>
      </c>
      <c r="E833" s="425">
        <v>6</v>
      </c>
      <c r="F833" s="309">
        <v>51630</v>
      </c>
      <c r="G833" s="78" t="s">
        <v>566</v>
      </c>
      <c r="H833" s="307" t="s">
        <v>567</v>
      </c>
      <c r="I833" s="414">
        <v>53105</v>
      </c>
      <c r="J833" s="77" t="s">
        <v>1098</v>
      </c>
      <c r="K833" s="430" t="s">
        <v>1099</v>
      </c>
      <c r="L833" s="414">
        <v>54580</v>
      </c>
      <c r="M833" s="77" t="s">
        <v>780</v>
      </c>
      <c r="N833" s="311" t="s">
        <v>781</v>
      </c>
      <c r="O833" s="414">
        <v>56055</v>
      </c>
      <c r="P833" s="77" t="s">
        <v>476</v>
      </c>
      <c r="Q833" s="430" t="s">
        <v>1992</v>
      </c>
      <c r="R833" s="414">
        <v>57531</v>
      </c>
      <c r="S833" s="77" t="s">
        <v>497</v>
      </c>
      <c r="T833" s="311" t="s">
        <v>1871</v>
      </c>
      <c r="U833" s="414">
        <v>59006</v>
      </c>
      <c r="V833" s="77" t="s">
        <v>4787</v>
      </c>
      <c r="W833" s="430" t="s">
        <v>4788</v>
      </c>
      <c r="X833" s="414">
        <v>60481</v>
      </c>
      <c r="Y833" s="77" t="s">
        <v>635</v>
      </c>
      <c r="Z833" s="311" t="s">
        <v>1943</v>
      </c>
      <c r="AA833" s="414">
        <v>61957</v>
      </c>
      <c r="AB833" s="77" t="s">
        <v>202</v>
      </c>
      <c r="AC833" s="430" t="s">
        <v>2692</v>
      </c>
      <c r="AD833" s="414">
        <v>63432</v>
      </c>
      <c r="AE833" s="77" t="s">
        <v>535</v>
      </c>
      <c r="AF833" s="430" t="s">
        <v>2769</v>
      </c>
      <c r="AG833" s="414">
        <v>64907</v>
      </c>
      <c r="AH833" s="77" t="s">
        <v>1143</v>
      </c>
      <c r="AI833" s="430" t="s">
        <v>1876</v>
      </c>
    </row>
    <row r="834" spans="1:35" x14ac:dyDescent="0.25">
      <c r="A834" s="76">
        <f>IF('Basic Calculator'!$AE$17&lt;&gt;"",IF(VLOOKUP('Basic Calculator'!$AE$17,'Basic Calculator'!$AG$18:$AI$75,3,FALSE)=D834,1,0),0)</f>
        <v>0</v>
      </c>
      <c r="B834" s="405">
        <f>IF('Basic Calculator'!$AE$18&lt;&gt;"",IF('Basic Calculator'!$AE$18=E834,1,0),0)</f>
        <v>0</v>
      </c>
      <c r="C834" s="81">
        <f t="shared" si="15"/>
        <v>0</v>
      </c>
      <c r="D834" s="425" t="s">
        <v>5414</v>
      </c>
      <c r="E834" s="425">
        <v>7</v>
      </c>
      <c r="F834" s="309">
        <v>55733</v>
      </c>
      <c r="G834" s="78" t="s">
        <v>496</v>
      </c>
      <c r="H834" s="307" t="s">
        <v>477</v>
      </c>
      <c r="I834" s="414">
        <v>57372</v>
      </c>
      <c r="J834" s="77" t="s">
        <v>2584</v>
      </c>
      <c r="K834" s="430" t="s">
        <v>2585</v>
      </c>
      <c r="L834" s="414">
        <v>59012</v>
      </c>
      <c r="M834" s="77" t="s">
        <v>1323</v>
      </c>
      <c r="N834" s="311" t="s">
        <v>3500</v>
      </c>
      <c r="O834" s="414">
        <v>60651</v>
      </c>
      <c r="P834" s="77" t="s">
        <v>783</v>
      </c>
      <c r="Q834" s="430" t="s">
        <v>2423</v>
      </c>
      <c r="R834" s="414">
        <v>62291</v>
      </c>
      <c r="S834" s="77" t="s">
        <v>1072</v>
      </c>
      <c r="T834" s="311" t="s">
        <v>2436</v>
      </c>
      <c r="U834" s="414">
        <v>63930</v>
      </c>
      <c r="V834" s="77" t="s">
        <v>1384</v>
      </c>
      <c r="W834" s="430" t="s">
        <v>3048</v>
      </c>
      <c r="X834" s="414">
        <v>65569</v>
      </c>
      <c r="Y834" s="77" t="s">
        <v>3938</v>
      </c>
      <c r="Z834" s="311" t="s">
        <v>3780</v>
      </c>
      <c r="AA834" s="414">
        <v>67209</v>
      </c>
      <c r="AB834" s="77" t="s">
        <v>2616</v>
      </c>
      <c r="AC834" s="430" t="s">
        <v>3259</v>
      </c>
      <c r="AD834" s="414">
        <v>68848</v>
      </c>
      <c r="AE834" s="77" t="s">
        <v>1705</v>
      </c>
      <c r="AF834" s="430" t="s">
        <v>3082</v>
      </c>
      <c r="AG834" s="414">
        <v>70487</v>
      </c>
      <c r="AH834" s="77" t="s">
        <v>4537</v>
      </c>
      <c r="AI834" s="430" t="s">
        <v>3082</v>
      </c>
    </row>
    <row r="835" spans="1:35" x14ac:dyDescent="0.25">
      <c r="A835" s="76">
        <f>IF('Basic Calculator'!$AE$17&lt;&gt;"",IF(VLOOKUP('Basic Calculator'!$AE$17,'Basic Calculator'!$AG$18:$AI$75,3,FALSE)=D835,1,0),0)</f>
        <v>0</v>
      </c>
      <c r="B835" s="405">
        <f>IF('Basic Calculator'!$AE$18&lt;&gt;"",IF('Basic Calculator'!$AE$18=E835,1,0),0)</f>
        <v>0</v>
      </c>
      <c r="C835" s="81">
        <f t="shared" si="15"/>
        <v>0</v>
      </c>
      <c r="D835" s="425" t="s">
        <v>5414</v>
      </c>
      <c r="E835" s="425">
        <v>8</v>
      </c>
      <c r="F835" s="309">
        <v>58090</v>
      </c>
      <c r="G835" s="78" t="s">
        <v>738</v>
      </c>
      <c r="H835" s="307" t="s">
        <v>1941</v>
      </c>
      <c r="I835" s="414">
        <v>59905</v>
      </c>
      <c r="J835" s="77" t="s">
        <v>619</v>
      </c>
      <c r="K835" s="430" t="s">
        <v>2136</v>
      </c>
      <c r="L835" s="414">
        <v>61720</v>
      </c>
      <c r="M835" s="77" t="s">
        <v>1614</v>
      </c>
      <c r="N835" s="311" t="s">
        <v>2432</v>
      </c>
      <c r="O835" s="414">
        <v>63535</v>
      </c>
      <c r="P835" s="77" t="s">
        <v>833</v>
      </c>
      <c r="Q835" s="430" t="s">
        <v>4594</v>
      </c>
      <c r="R835" s="414">
        <v>65350</v>
      </c>
      <c r="S835" s="77" t="s">
        <v>972</v>
      </c>
      <c r="T835" s="311" t="s">
        <v>3124</v>
      </c>
      <c r="U835" s="414">
        <v>67165</v>
      </c>
      <c r="V835" s="77" t="s">
        <v>506</v>
      </c>
      <c r="W835" s="430" t="s">
        <v>2503</v>
      </c>
      <c r="X835" s="414">
        <v>68980</v>
      </c>
      <c r="Y835" s="77" t="s">
        <v>224</v>
      </c>
      <c r="Z835" s="311" t="s">
        <v>3082</v>
      </c>
      <c r="AA835" s="414">
        <v>70795</v>
      </c>
      <c r="AB835" s="77" t="s">
        <v>1209</v>
      </c>
      <c r="AC835" s="430" t="s">
        <v>3082</v>
      </c>
      <c r="AD835" s="414">
        <v>72611</v>
      </c>
      <c r="AE835" s="77" t="s">
        <v>1718</v>
      </c>
      <c r="AF835" s="430" t="s">
        <v>3082</v>
      </c>
      <c r="AG835" s="414">
        <v>74426</v>
      </c>
      <c r="AH835" s="77" t="s">
        <v>2444</v>
      </c>
      <c r="AI835" s="430" t="s">
        <v>3082</v>
      </c>
    </row>
    <row r="836" spans="1:35" x14ac:dyDescent="0.25">
      <c r="A836" s="76">
        <f>IF('Basic Calculator'!$AE$17&lt;&gt;"",IF(VLOOKUP('Basic Calculator'!$AE$17,'Basic Calculator'!$AG$18:$AI$75,3,FALSE)=D836,1,0),0)</f>
        <v>0</v>
      </c>
      <c r="B836" s="405">
        <f>IF('Basic Calculator'!$AE$18&lt;&gt;"",IF('Basic Calculator'!$AE$18=E836,1,0),0)</f>
        <v>0</v>
      </c>
      <c r="C836" s="81">
        <f t="shared" si="15"/>
        <v>0</v>
      </c>
      <c r="D836" s="425" t="s">
        <v>5414</v>
      </c>
      <c r="E836" s="425">
        <v>9</v>
      </c>
      <c r="F836" s="309">
        <v>62156</v>
      </c>
      <c r="G836" s="78" t="s">
        <v>784</v>
      </c>
      <c r="H836" s="307" t="s">
        <v>4387</v>
      </c>
      <c r="I836" s="414">
        <v>64161</v>
      </c>
      <c r="J836" s="77" t="s">
        <v>1565</v>
      </c>
      <c r="K836" s="430" t="s">
        <v>2749</v>
      </c>
      <c r="L836" s="414">
        <v>66166</v>
      </c>
      <c r="M836" s="77" t="s">
        <v>3108</v>
      </c>
      <c r="N836" s="311" t="s">
        <v>2701</v>
      </c>
      <c r="O836" s="414">
        <v>68171</v>
      </c>
      <c r="P836" s="77" t="s">
        <v>350</v>
      </c>
      <c r="Q836" s="430" t="s">
        <v>3730</v>
      </c>
      <c r="R836" s="414">
        <v>70176</v>
      </c>
      <c r="S836" s="77" t="s">
        <v>389</v>
      </c>
      <c r="T836" s="311" t="s">
        <v>3082</v>
      </c>
      <c r="U836" s="414">
        <v>72181</v>
      </c>
      <c r="V836" s="77" t="s">
        <v>1347</v>
      </c>
      <c r="W836" s="430" t="s">
        <v>3082</v>
      </c>
      <c r="X836" s="414">
        <v>74185</v>
      </c>
      <c r="Y836" s="77" t="s">
        <v>576</v>
      </c>
      <c r="Z836" s="311" t="s">
        <v>3082</v>
      </c>
      <c r="AA836" s="414">
        <v>76190</v>
      </c>
      <c r="AB836" s="77" t="s">
        <v>1671</v>
      </c>
      <c r="AC836" s="430" t="s">
        <v>3082</v>
      </c>
      <c r="AD836" s="414">
        <v>78195</v>
      </c>
      <c r="AE836" s="77" t="s">
        <v>399</v>
      </c>
      <c r="AF836" s="430" t="s">
        <v>3082</v>
      </c>
      <c r="AG836" s="414">
        <v>80200</v>
      </c>
      <c r="AH836" s="77" t="s">
        <v>1115</v>
      </c>
      <c r="AI836" s="430" t="s">
        <v>3082</v>
      </c>
    </row>
    <row r="837" spans="1:35" x14ac:dyDescent="0.25">
      <c r="A837" s="76">
        <f>IF('Basic Calculator'!$AE$17&lt;&gt;"",IF(VLOOKUP('Basic Calculator'!$AE$17,'Basic Calculator'!$AG$18:$AI$75,3,FALSE)=D837,1,0),0)</f>
        <v>0</v>
      </c>
      <c r="B837" s="405">
        <f>IF('Basic Calculator'!$AE$18&lt;&gt;"",IF('Basic Calculator'!$AE$18=E837,1,0),0)</f>
        <v>0</v>
      </c>
      <c r="C837" s="81">
        <f t="shared" si="15"/>
        <v>0</v>
      </c>
      <c r="D837" s="425" t="s">
        <v>5414</v>
      </c>
      <c r="E837" s="425">
        <v>10</v>
      </c>
      <c r="F837" s="309">
        <v>68447</v>
      </c>
      <c r="G837" s="78" t="s">
        <v>2190</v>
      </c>
      <c r="H837" s="307" t="s">
        <v>3082</v>
      </c>
      <c r="I837" s="414">
        <v>70655</v>
      </c>
      <c r="J837" s="77" t="s">
        <v>3177</v>
      </c>
      <c r="K837" s="430" t="s">
        <v>3082</v>
      </c>
      <c r="L837" s="414">
        <v>72863</v>
      </c>
      <c r="M837" s="77" t="s">
        <v>805</v>
      </c>
      <c r="N837" s="311" t="s">
        <v>3082</v>
      </c>
      <c r="O837" s="414">
        <v>75070</v>
      </c>
      <c r="P837" s="77" t="s">
        <v>2452</v>
      </c>
      <c r="Q837" s="430" t="s">
        <v>3082</v>
      </c>
      <c r="R837" s="414">
        <v>77278</v>
      </c>
      <c r="S837" s="77" t="s">
        <v>2470</v>
      </c>
      <c r="T837" s="311" t="s">
        <v>3082</v>
      </c>
      <c r="U837" s="414">
        <v>79486</v>
      </c>
      <c r="V837" s="77" t="s">
        <v>1390</v>
      </c>
      <c r="W837" s="430" t="s">
        <v>3082</v>
      </c>
      <c r="X837" s="414">
        <v>81693</v>
      </c>
      <c r="Y837" s="77" t="s">
        <v>2963</v>
      </c>
      <c r="Z837" s="311" t="s">
        <v>3082</v>
      </c>
      <c r="AA837" s="414">
        <v>83901</v>
      </c>
      <c r="AB837" s="77" t="s">
        <v>965</v>
      </c>
      <c r="AC837" s="430" t="s">
        <v>3082</v>
      </c>
      <c r="AD837" s="414">
        <v>86109</v>
      </c>
      <c r="AE837" s="77" t="s">
        <v>3821</v>
      </c>
      <c r="AF837" s="430" t="s">
        <v>3082</v>
      </c>
      <c r="AG837" s="414">
        <v>88316</v>
      </c>
      <c r="AH837" s="77" t="s">
        <v>1728</v>
      </c>
      <c r="AI837" s="430" t="s">
        <v>3082</v>
      </c>
    </row>
    <row r="838" spans="1:35" x14ac:dyDescent="0.25">
      <c r="A838" s="76">
        <f>IF('Basic Calculator'!$AE$17&lt;&gt;"",IF(VLOOKUP('Basic Calculator'!$AE$17,'Basic Calculator'!$AG$18:$AI$75,3,FALSE)=D838,1,0),0)</f>
        <v>0</v>
      </c>
      <c r="B838" s="405">
        <f>IF('Basic Calculator'!$AE$18&lt;&gt;"",IF('Basic Calculator'!$AE$18=E838,1,0),0)</f>
        <v>0</v>
      </c>
      <c r="C838" s="81">
        <f t="shared" si="15"/>
        <v>0</v>
      </c>
      <c r="D838" s="425" t="s">
        <v>5414</v>
      </c>
      <c r="E838" s="425">
        <v>11</v>
      </c>
      <c r="F838" s="309">
        <v>72777</v>
      </c>
      <c r="G838" s="78" t="s">
        <v>2050</v>
      </c>
      <c r="H838" s="307" t="s">
        <v>3082</v>
      </c>
      <c r="I838" s="414">
        <v>75203</v>
      </c>
      <c r="J838" s="77" t="s">
        <v>598</v>
      </c>
      <c r="K838" s="430" t="s">
        <v>3082</v>
      </c>
      <c r="L838" s="414">
        <v>77628</v>
      </c>
      <c r="M838" s="77" t="s">
        <v>262</v>
      </c>
      <c r="N838" s="311" t="s">
        <v>3082</v>
      </c>
      <c r="O838" s="414">
        <v>80054</v>
      </c>
      <c r="P838" s="77" t="s">
        <v>1049</v>
      </c>
      <c r="Q838" s="430" t="s">
        <v>3082</v>
      </c>
      <c r="R838" s="414">
        <v>82479</v>
      </c>
      <c r="S838" s="77" t="s">
        <v>3666</v>
      </c>
      <c r="T838" s="311" t="s">
        <v>3082</v>
      </c>
      <c r="U838" s="414">
        <v>84905</v>
      </c>
      <c r="V838" s="77" t="s">
        <v>1647</v>
      </c>
      <c r="W838" s="430" t="s">
        <v>3082</v>
      </c>
      <c r="X838" s="414">
        <v>87331</v>
      </c>
      <c r="Y838" s="77" t="s">
        <v>270</v>
      </c>
      <c r="Z838" s="311" t="s">
        <v>3082</v>
      </c>
      <c r="AA838" s="414">
        <v>89756</v>
      </c>
      <c r="AB838" s="77" t="s">
        <v>2833</v>
      </c>
      <c r="AC838" s="430" t="s">
        <v>3082</v>
      </c>
      <c r="AD838" s="414">
        <v>92182</v>
      </c>
      <c r="AE838" s="77" t="s">
        <v>3419</v>
      </c>
      <c r="AF838" s="430" t="s">
        <v>3082</v>
      </c>
      <c r="AG838" s="414">
        <v>94608</v>
      </c>
      <c r="AH838" s="77" t="s">
        <v>3039</v>
      </c>
      <c r="AI838" s="430" t="s">
        <v>3082</v>
      </c>
    </row>
    <row r="839" spans="1:35" x14ac:dyDescent="0.25">
      <c r="A839" s="76">
        <f>IF('Basic Calculator'!$AE$17&lt;&gt;"",IF(VLOOKUP('Basic Calculator'!$AE$17,'Basic Calculator'!$AG$18:$AI$75,3,FALSE)=D839,1,0),0)</f>
        <v>0</v>
      </c>
      <c r="B839" s="405">
        <f>IF('Basic Calculator'!$AE$18&lt;&gt;"",IF('Basic Calculator'!$AE$18=E839,1,0),0)</f>
        <v>0</v>
      </c>
      <c r="C839" s="81">
        <f t="shared" si="15"/>
        <v>0</v>
      </c>
      <c r="D839" s="425" t="s">
        <v>5414</v>
      </c>
      <c r="E839" s="425">
        <v>12</v>
      </c>
      <c r="F839" s="309">
        <v>87230</v>
      </c>
      <c r="G839" s="78" t="s">
        <v>2431</v>
      </c>
      <c r="H839" s="307" t="s">
        <v>3082</v>
      </c>
      <c r="I839" s="414">
        <v>90137</v>
      </c>
      <c r="J839" s="77" t="s">
        <v>1185</v>
      </c>
      <c r="K839" s="430" t="s">
        <v>3082</v>
      </c>
      <c r="L839" s="414">
        <v>93044</v>
      </c>
      <c r="M839" s="77" t="s">
        <v>2904</v>
      </c>
      <c r="N839" s="311" t="s">
        <v>3082</v>
      </c>
      <c r="O839" s="414">
        <v>95952</v>
      </c>
      <c r="P839" s="77" t="s">
        <v>2349</v>
      </c>
      <c r="Q839" s="430" t="s">
        <v>3082</v>
      </c>
      <c r="R839" s="414">
        <v>98859</v>
      </c>
      <c r="S839" s="77" t="s">
        <v>3652</v>
      </c>
      <c r="T839" s="311" t="s">
        <v>3082</v>
      </c>
      <c r="U839" s="414">
        <v>101766</v>
      </c>
      <c r="V839" s="77" t="s">
        <v>2886</v>
      </c>
      <c r="W839" s="430" t="s">
        <v>3082</v>
      </c>
      <c r="X839" s="414">
        <v>104673</v>
      </c>
      <c r="Y839" s="77" t="s">
        <v>4069</v>
      </c>
      <c r="Z839" s="311" t="s">
        <v>4069</v>
      </c>
      <c r="AA839" s="414">
        <v>107581</v>
      </c>
      <c r="AB839" s="77" t="s">
        <v>3460</v>
      </c>
      <c r="AC839" s="430" t="s">
        <v>3460</v>
      </c>
      <c r="AD839" s="414">
        <v>110488</v>
      </c>
      <c r="AE839" s="77" t="s">
        <v>2931</v>
      </c>
      <c r="AF839" s="430" t="s">
        <v>2931</v>
      </c>
      <c r="AG839" s="414">
        <v>113395</v>
      </c>
      <c r="AH839" s="77" t="s">
        <v>3619</v>
      </c>
      <c r="AI839" s="430" t="s">
        <v>3619</v>
      </c>
    </row>
    <row r="840" spans="1:35" x14ac:dyDescent="0.25">
      <c r="A840" s="76">
        <f>IF('Basic Calculator'!$AE$17&lt;&gt;"",IF(VLOOKUP('Basic Calculator'!$AE$17,'Basic Calculator'!$AG$18:$AI$75,3,FALSE)=D840,1,0),0)</f>
        <v>0</v>
      </c>
      <c r="B840" s="405">
        <f>IF('Basic Calculator'!$AE$18&lt;&gt;"",IF('Basic Calculator'!$AE$18=E840,1,0),0)</f>
        <v>0</v>
      </c>
      <c r="C840" s="81">
        <f t="shared" si="15"/>
        <v>0</v>
      </c>
      <c r="D840" s="425" t="s">
        <v>5414</v>
      </c>
      <c r="E840" s="425">
        <v>13</v>
      </c>
      <c r="F840" s="309">
        <v>103728</v>
      </c>
      <c r="G840" s="78" t="s">
        <v>3123</v>
      </c>
      <c r="H840" s="307" t="s">
        <v>3123</v>
      </c>
      <c r="I840" s="414">
        <v>107186</v>
      </c>
      <c r="J840" s="77" t="s">
        <v>3686</v>
      </c>
      <c r="K840" s="430" t="s">
        <v>3686</v>
      </c>
      <c r="L840" s="414">
        <v>110644</v>
      </c>
      <c r="M840" s="77" t="s">
        <v>5297</v>
      </c>
      <c r="N840" s="311" t="s">
        <v>5297</v>
      </c>
      <c r="O840" s="414">
        <v>114102</v>
      </c>
      <c r="P840" s="77" t="s">
        <v>4278</v>
      </c>
      <c r="Q840" s="430" t="s">
        <v>4278</v>
      </c>
      <c r="R840" s="414">
        <v>117560</v>
      </c>
      <c r="S840" s="77" t="s">
        <v>4908</v>
      </c>
      <c r="T840" s="311" t="s">
        <v>4908</v>
      </c>
      <c r="U840" s="414">
        <v>121018</v>
      </c>
      <c r="V840" s="77" t="s">
        <v>5415</v>
      </c>
      <c r="W840" s="430" t="s">
        <v>5415</v>
      </c>
      <c r="X840" s="414">
        <v>124476</v>
      </c>
      <c r="Y840" s="77" t="s">
        <v>5416</v>
      </c>
      <c r="Z840" s="311" t="s">
        <v>5416</v>
      </c>
      <c r="AA840" s="414">
        <v>127934</v>
      </c>
      <c r="AB840" s="77" t="s">
        <v>5417</v>
      </c>
      <c r="AC840" s="430" t="s">
        <v>5417</v>
      </c>
      <c r="AD840" s="414">
        <v>131392</v>
      </c>
      <c r="AE840" s="77" t="s">
        <v>5418</v>
      </c>
      <c r="AF840" s="430" t="s">
        <v>5418</v>
      </c>
      <c r="AG840" s="414">
        <v>134850</v>
      </c>
      <c r="AH840" s="77" t="s">
        <v>4121</v>
      </c>
      <c r="AI840" s="430" t="s">
        <v>4121</v>
      </c>
    </row>
    <row r="841" spans="1:35" x14ac:dyDescent="0.25">
      <c r="A841" s="76">
        <f>IF('Basic Calculator'!$AE$17&lt;&gt;"",IF(VLOOKUP('Basic Calculator'!$AE$17,'Basic Calculator'!$AG$18:$AI$75,3,FALSE)=D841,1,0),0)</f>
        <v>0</v>
      </c>
      <c r="B841" s="405">
        <f>IF('Basic Calculator'!$AE$18&lt;&gt;"",IF('Basic Calculator'!$AE$18=E841,1,0),0)</f>
        <v>0</v>
      </c>
      <c r="C841" s="81">
        <f t="shared" si="15"/>
        <v>0</v>
      </c>
      <c r="D841" s="425" t="s">
        <v>5414</v>
      </c>
      <c r="E841" s="425">
        <v>14</v>
      </c>
      <c r="F841" s="309">
        <v>122575</v>
      </c>
      <c r="G841" s="78" t="s">
        <v>5419</v>
      </c>
      <c r="H841" s="307" t="s">
        <v>5419</v>
      </c>
      <c r="I841" s="414">
        <v>126661</v>
      </c>
      <c r="J841" s="77" t="s">
        <v>5031</v>
      </c>
      <c r="K841" s="430" t="s">
        <v>5031</v>
      </c>
      <c r="L841" s="414">
        <v>130747</v>
      </c>
      <c r="M841" s="77" t="s">
        <v>5420</v>
      </c>
      <c r="N841" s="311" t="s">
        <v>5420</v>
      </c>
      <c r="O841" s="414">
        <v>134833</v>
      </c>
      <c r="P841" s="77" t="s">
        <v>4121</v>
      </c>
      <c r="Q841" s="430" t="s">
        <v>4121</v>
      </c>
      <c r="R841" s="414">
        <v>138919</v>
      </c>
      <c r="S841" s="77" t="s">
        <v>3760</v>
      </c>
      <c r="T841" s="311" t="s">
        <v>3760</v>
      </c>
      <c r="U841" s="414">
        <v>143005</v>
      </c>
      <c r="V841" s="77" t="s">
        <v>3275</v>
      </c>
      <c r="W841" s="430" t="s">
        <v>3275</v>
      </c>
      <c r="X841" s="414">
        <v>147091</v>
      </c>
      <c r="Y841" s="77" t="s">
        <v>4932</v>
      </c>
      <c r="Z841" s="311" t="s">
        <v>4932</v>
      </c>
      <c r="AA841" s="414">
        <v>151177</v>
      </c>
      <c r="AB841" s="77" t="s">
        <v>5421</v>
      </c>
      <c r="AC841" s="430" t="s">
        <v>5421</v>
      </c>
      <c r="AD841" s="414">
        <v>155264</v>
      </c>
      <c r="AE841" s="77" t="s">
        <v>5422</v>
      </c>
      <c r="AF841" s="430" t="s">
        <v>5422</v>
      </c>
      <c r="AG841" s="414">
        <v>159350</v>
      </c>
      <c r="AH841" s="77" t="s">
        <v>5423</v>
      </c>
      <c r="AI841" s="430" t="s">
        <v>5423</v>
      </c>
    </row>
    <row r="842" spans="1:35" ht="15.75" thickBot="1" x14ac:dyDescent="0.3">
      <c r="A842" s="419">
        <f>IF('Basic Calculator'!$AE$17&lt;&gt;"",IF(VLOOKUP('Basic Calculator'!$AE$17,'Basic Calculator'!$AG$18:$AI$75,3,FALSE)=D842,1,0),0)</f>
        <v>0</v>
      </c>
      <c r="B842" s="420">
        <f>IF('Basic Calculator'!$AE$18&lt;&gt;"",IF('Basic Calculator'!$AE$18=E842,1,0),0)</f>
        <v>0</v>
      </c>
      <c r="C842" s="422">
        <f t="shared" si="15"/>
        <v>0</v>
      </c>
      <c r="D842" s="426" t="s">
        <v>5414</v>
      </c>
      <c r="E842" s="426">
        <v>15</v>
      </c>
      <c r="F842" s="423">
        <v>144179</v>
      </c>
      <c r="G842" s="416" t="s">
        <v>5424</v>
      </c>
      <c r="H842" s="428" t="s">
        <v>5424</v>
      </c>
      <c r="I842" s="415">
        <v>148985</v>
      </c>
      <c r="J842" s="431" t="s">
        <v>5425</v>
      </c>
      <c r="K842" s="432" t="s">
        <v>5425</v>
      </c>
      <c r="L842" s="415">
        <v>153791</v>
      </c>
      <c r="M842" s="431" t="s">
        <v>5426</v>
      </c>
      <c r="N842" s="433" t="s">
        <v>5426</v>
      </c>
      <c r="O842" s="415">
        <v>158596</v>
      </c>
      <c r="P842" s="431" t="s">
        <v>5427</v>
      </c>
      <c r="Q842" s="432" t="s">
        <v>5427</v>
      </c>
      <c r="R842" s="415">
        <v>163402</v>
      </c>
      <c r="S842" s="431" t="s">
        <v>5428</v>
      </c>
      <c r="T842" s="433" t="s">
        <v>5428</v>
      </c>
      <c r="U842" s="415">
        <v>168207</v>
      </c>
      <c r="V842" s="431" t="s">
        <v>5429</v>
      </c>
      <c r="W842" s="432" t="s">
        <v>5429</v>
      </c>
      <c r="X842" s="415">
        <v>173013</v>
      </c>
      <c r="Y842" s="431" t="s">
        <v>5430</v>
      </c>
      <c r="Z842" s="433" t="s">
        <v>5430</v>
      </c>
      <c r="AA842" s="415">
        <v>177818</v>
      </c>
      <c r="AB842" s="431" t="s">
        <v>3464</v>
      </c>
      <c r="AC842" s="432" t="s">
        <v>3464</v>
      </c>
      <c r="AD842" s="415">
        <v>182624</v>
      </c>
      <c r="AE842" s="431" t="s">
        <v>5431</v>
      </c>
      <c r="AF842" s="432" t="s">
        <v>5431</v>
      </c>
      <c r="AG842" s="415">
        <v>187429</v>
      </c>
      <c r="AH842" s="431" t="s">
        <v>5432</v>
      </c>
      <c r="AI842" s="432" t="s">
        <v>5432</v>
      </c>
    </row>
    <row r="843" spans="1:35" x14ac:dyDescent="0.25">
      <c r="A843" s="82">
        <f>IF('Basic Calculator'!$AE$17&lt;&gt;"",IF(VLOOKUP('Basic Calculator'!$AE$17,'Basic Calculator'!$AG$18:$AI$75,3,FALSE)=D843,1,0),0)</f>
        <v>0</v>
      </c>
      <c r="B843" s="407">
        <f>IF('Basic Calculator'!$AE$18&lt;&gt;"",IF('Basic Calculator'!$AE$18=E843,1,0),0)</f>
        <v>0</v>
      </c>
      <c r="C843" s="83">
        <f t="shared" si="15"/>
        <v>0</v>
      </c>
      <c r="D843" s="434" t="s">
        <v>2498</v>
      </c>
      <c r="E843" s="434">
        <v>1</v>
      </c>
      <c r="F843" s="308">
        <v>26051</v>
      </c>
      <c r="G843" s="84" t="s">
        <v>5433</v>
      </c>
      <c r="H843" s="400" t="s">
        <v>1191</v>
      </c>
      <c r="I843" s="413">
        <v>26926</v>
      </c>
      <c r="J843" s="85" t="s">
        <v>5434</v>
      </c>
      <c r="K843" s="429" t="s">
        <v>658</v>
      </c>
      <c r="L843" s="413">
        <v>27791</v>
      </c>
      <c r="M843" s="85" t="s">
        <v>1353</v>
      </c>
      <c r="N843" s="310" t="s">
        <v>1206</v>
      </c>
      <c r="O843" s="413">
        <v>28654</v>
      </c>
      <c r="P843" s="85" t="s">
        <v>2628</v>
      </c>
      <c r="Q843" s="429" t="s">
        <v>522</v>
      </c>
      <c r="R843" s="413">
        <v>29518</v>
      </c>
      <c r="S843" s="85" t="s">
        <v>2411</v>
      </c>
      <c r="T843" s="310" t="s">
        <v>2387</v>
      </c>
      <c r="U843" s="413">
        <v>30024</v>
      </c>
      <c r="V843" s="85" t="s">
        <v>911</v>
      </c>
      <c r="W843" s="429" t="s">
        <v>544</v>
      </c>
      <c r="X843" s="413">
        <v>30882</v>
      </c>
      <c r="Y843" s="85" t="s">
        <v>414</v>
      </c>
      <c r="Z843" s="310" t="s">
        <v>415</v>
      </c>
      <c r="AA843" s="413">
        <v>31746</v>
      </c>
      <c r="AB843" s="85" t="s">
        <v>2659</v>
      </c>
      <c r="AC843" s="429" t="s">
        <v>416</v>
      </c>
      <c r="AD843" s="413">
        <v>31780</v>
      </c>
      <c r="AE843" s="85" t="s">
        <v>2641</v>
      </c>
      <c r="AF843" s="429" t="s">
        <v>608</v>
      </c>
      <c r="AG843" s="413">
        <v>32587</v>
      </c>
      <c r="AH843" s="85" t="s">
        <v>1063</v>
      </c>
      <c r="AI843" s="429" t="s">
        <v>1064</v>
      </c>
    </row>
    <row r="844" spans="1:35" x14ac:dyDescent="0.25">
      <c r="A844" s="76">
        <f>IF('Basic Calculator'!$AE$17&lt;&gt;"",IF(VLOOKUP('Basic Calculator'!$AE$17,'Basic Calculator'!$AG$18:$AI$75,3,FALSE)=D844,1,0),0)</f>
        <v>0</v>
      </c>
      <c r="B844" s="405">
        <f>IF('Basic Calculator'!$AE$18&lt;&gt;"",IF('Basic Calculator'!$AE$18=E844,1,0),0)</f>
        <v>0</v>
      </c>
      <c r="C844" s="81">
        <f t="shared" si="15"/>
        <v>0</v>
      </c>
      <c r="D844" s="425" t="s">
        <v>2498</v>
      </c>
      <c r="E844" s="425">
        <v>2</v>
      </c>
      <c r="F844" s="309">
        <v>29293</v>
      </c>
      <c r="G844" s="78" t="s">
        <v>2705</v>
      </c>
      <c r="H844" s="307" t="s">
        <v>551</v>
      </c>
      <c r="I844" s="414">
        <v>29990</v>
      </c>
      <c r="J844" s="77" t="s">
        <v>185</v>
      </c>
      <c r="K844" s="430" t="s">
        <v>186</v>
      </c>
      <c r="L844" s="414">
        <v>30960</v>
      </c>
      <c r="M844" s="77" t="s">
        <v>2624</v>
      </c>
      <c r="N844" s="311" t="s">
        <v>1570</v>
      </c>
      <c r="O844" s="414">
        <v>31780</v>
      </c>
      <c r="P844" s="77" t="s">
        <v>2641</v>
      </c>
      <c r="Q844" s="430" t="s">
        <v>608</v>
      </c>
      <c r="R844" s="414">
        <v>32139</v>
      </c>
      <c r="S844" s="77" t="s">
        <v>2614</v>
      </c>
      <c r="T844" s="311" t="s">
        <v>2031</v>
      </c>
      <c r="U844" s="414">
        <v>33085</v>
      </c>
      <c r="V844" s="77" t="s">
        <v>3662</v>
      </c>
      <c r="W844" s="430" t="s">
        <v>2212</v>
      </c>
      <c r="X844" s="414">
        <v>34030</v>
      </c>
      <c r="Y844" s="77" t="s">
        <v>1560</v>
      </c>
      <c r="Z844" s="311" t="s">
        <v>1561</v>
      </c>
      <c r="AA844" s="414">
        <v>34976</v>
      </c>
      <c r="AB844" s="77" t="s">
        <v>4412</v>
      </c>
      <c r="AC844" s="430" t="s">
        <v>527</v>
      </c>
      <c r="AD844" s="414">
        <v>35921</v>
      </c>
      <c r="AE844" s="77" t="s">
        <v>1524</v>
      </c>
      <c r="AF844" s="430" t="s">
        <v>244</v>
      </c>
      <c r="AG844" s="414">
        <v>36867</v>
      </c>
      <c r="AH844" s="77" t="s">
        <v>420</v>
      </c>
      <c r="AI844" s="430" t="s">
        <v>421</v>
      </c>
    </row>
    <row r="845" spans="1:35" x14ac:dyDescent="0.25">
      <c r="A845" s="76">
        <f>IF('Basic Calculator'!$AE$17&lt;&gt;"",IF(VLOOKUP('Basic Calculator'!$AE$17,'Basic Calculator'!$AG$18:$AI$75,3,FALSE)=D845,1,0),0)</f>
        <v>0</v>
      </c>
      <c r="B845" s="405">
        <f>IF('Basic Calculator'!$AE$18&lt;&gt;"",IF('Basic Calculator'!$AE$18=E845,1,0),0)</f>
        <v>0</v>
      </c>
      <c r="C845" s="81">
        <f t="shared" si="15"/>
        <v>0</v>
      </c>
      <c r="D845" s="425" t="s">
        <v>2498</v>
      </c>
      <c r="E845" s="425">
        <v>3</v>
      </c>
      <c r="F845" s="309">
        <v>38354</v>
      </c>
      <c r="G845" s="78" t="s">
        <v>407</v>
      </c>
      <c r="H845" s="307" t="s">
        <v>497</v>
      </c>
      <c r="I845" s="414">
        <v>39419</v>
      </c>
      <c r="J845" s="77" t="s">
        <v>198</v>
      </c>
      <c r="K845" s="430" t="s">
        <v>2336</v>
      </c>
      <c r="L845" s="414">
        <v>40484</v>
      </c>
      <c r="M845" s="77" t="s">
        <v>320</v>
      </c>
      <c r="N845" s="311" t="s">
        <v>278</v>
      </c>
      <c r="O845" s="414">
        <v>41550</v>
      </c>
      <c r="P845" s="77" t="s">
        <v>3087</v>
      </c>
      <c r="Q845" s="430" t="s">
        <v>1297</v>
      </c>
      <c r="R845" s="414">
        <v>42615</v>
      </c>
      <c r="S845" s="77" t="s">
        <v>1587</v>
      </c>
      <c r="T845" s="311" t="s">
        <v>1384</v>
      </c>
      <c r="U845" s="414">
        <v>43680</v>
      </c>
      <c r="V845" s="77" t="s">
        <v>4903</v>
      </c>
      <c r="W845" s="430" t="s">
        <v>1004</v>
      </c>
      <c r="X845" s="414">
        <v>44745</v>
      </c>
      <c r="Y845" s="77" t="s">
        <v>926</v>
      </c>
      <c r="Z845" s="311" t="s">
        <v>927</v>
      </c>
      <c r="AA845" s="414">
        <v>45811</v>
      </c>
      <c r="AB845" s="77" t="s">
        <v>1789</v>
      </c>
      <c r="AC845" s="430" t="s">
        <v>1869</v>
      </c>
      <c r="AD845" s="414">
        <v>46876</v>
      </c>
      <c r="AE845" s="77" t="s">
        <v>1146</v>
      </c>
      <c r="AF845" s="430" t="s">
        <v>1147</v>
      </c>
      <c r="AG845" s="414">
        <v>47941</v>
      </c>
      <c r="AH845" s="77" t="s">
        <v>2069</v>
      </c>
      <c r="AI845" s="430" t="s">
        <v>502</v>
      </c>
    </row>
    <row r="846" spans="1:35" x14ac:dyDescent="0.25">
      <c r="A846" s="76">
        <f>IF('Basic Calculator'!$AE$17&lt;&gt;"",IF(VLOOKUP('Basic Calculator'!$AE$17,'Basic Calculator'!$AG$18:$AI$75,3,FALSE)=D846,1,0),0)</f>
        <v>0</v>
      </c>
      <c r="B846" s="405">
        <f>IF('Basic Calculator'!$AE$18&lt;&gt;"",IF('Basic Calculator'!$AE$18=E846,1,0),0)</f>
        <v>0</v>
      </c>
      <c r="C846" s="81">
        <f t="shared" si="15"/>
        <v>0</v>
      </c>
      <c r="D846" s="425" t="s">
        <v>2498</v>
      </c>
      <c r="E846" s="425">
        <v>4</v>
      </c>
      <c r="F846" s="309">
        <v>43052</v>
      </c>
      <c r="G846" s="78" t="s">
        <v>1195</v>
      </c>
      <c r="H846" s="307" t="s">
        <v>1108</v>
      </c>
      <c r="I846" s="414">
        <v>44248</v>
      </c>
      <c r="J846" s="77" t="s">
        <v>1074</v>
      </c>
      <c r="K846" s="430" t="s">
        <v>1075</v>
      </c>
      <c r="L846" s="414">
        <v>45443</v>
      </c>
      <c r="M846" s="77" t="s">
        <v>349</v>
      </c>
      <c r="N846" s="311" t="s">
        <v>350</v>
      </c>
      <c r="O846" s="414">
        <v>46639</v>
      </c>
      <c r="P846" s="77" t="s">
        <v>1317</v>
      </c>
      <c r="Q846" s="430" t="s">
        <v>1967</v>
      </c>
      <c r="R846" s="414">
        <v>47834</v>
      </c>
      <c r="S846" s="77" t="s">
        <v>1529</v>
      </c>
      <c r="T846" s="311" t="s">
        <v>1530</v>
      </c>
      <c r="U846" s="414">
        <v>49030</v>
      </c>
      <c r="V846" s="77" t="s">
        <v>1400</v>
      </c>
      <c r="W846" s="430" t="s">
        <v>1411</v>
      </c>
      <c r="X846" s="414">
        <v>50226</v>
      </c>
      <c r="Y846" s="77" t="s">
        <v>2738</v>
      </c>
      <c r="Z846" s="311" t="s">
        <v>2700</v>
      </c>
      <c r="AA846" s="414">
        <v>51421</v>
      </c>
      <c r="AB846" s="77" t="s">
        <v>1716</v>
      </c>
      <c r="AC846" s="430" t="s">
        <v>641</v>
      </c>
      <c r="AD846" s="414">
        <v>52617</v>
      </c>
      <c r="AE846" s="77" t="s">
        <v>1219</v>
      </c>
      <c r="AF846" s="430" t="s">
        <v>1220</v>
      </c>
      <c r="AG846" s="414">
        <v>53812</v>
      </c>
      <c r="AH846" s="77" t="s">
        <v>2234</v>
      </c>
      <c r="AI846" s="430" t="s">
        <v>2192</v>
      </c>
    </row>
    <row r="847" spans="1:35" x14ac:dyDescent="0.25">
      <c r="A847" s="76">
        <f>IF('Basic Calculator'!$AE$17&lt;&gt;"",IF(VLOOKUP('Basic Calculator'!$AE$17,'Basic Calculator'!$AG$18:$AI$75,3,FALSE)=D847,1,0),0)</f>
        <v>0</v>
      </c>
      <c r="B847" s="405">
        <f>IF('Basic Calculator'!$AE$18&lt;&gt;"",IF('Basic Calculator'!$AE$18=E847,1,0),0)</f>
        <v>0</v>
      </c>
      <c r="C847" s="81">
        <f t="shared" si="15"/>
        <v>0</v>
      </c>
      <c r="D847" s="425" t="s">
        <v>2498</v>
      </c>
      <c r="E847" s="425">
        <v>5</v>
      </c>
      <c r="F847" s="309">
        <v>49506</v>
      </c>
      <c r="G847" s="78" t="s">
        <v>986</v>
      </c>
      <c r="H847" s="307" t="s">
        <v>601</v>
      </c>
      <c r="I847" s="414">
        <v>50844</v>
      </c>
      <c r="J847" s="77" t="s">
        <v>759</v>
      </c>
      <c r="K847" s="430" t="s">
        <v>760</v>
      </c>
      <c r="L847" s="414">
        <v>52182</v>
      </c>
      <c r="M847" s="77" t="s">
        <v>3344</v>
      </c>
      <c r="N847" s="311" t="s">
        <v>3345</v>
      </c>
      <c r="O847" s="414">
        <v>53520</v>
      </c>
      <c r="P847" s="77" t="s">
        <v>194</v>
      </c>
      <c r="Q847" s="430" t="s">
        <v>1594</v>
      </c>
      <c r="R847" s="414">
        <v>54857</v>
      </c>
      <c r="S847" s="77" t="s">
        <v>2240</v>
      </c>
      <c r="T847" s="311" t="s">
        <v>944</v>
      </c>
      <c r="U847" s="414">
        <v>56195</v>
      </c>
      <c r="V847" s="77" t="s">
        <v>1164</v>
      </c>
      <c r="W847" s="430" t="s">
        <v>716</v>
      </c>
      <c r="X847" s="414">
        <v>57533</v>
      </c>
      <c r="Y847" s="77" t="s">
        <v>497</v>
      </c>
      <c r="Z847" s="311" t="s">
        <v>1871</v>
      </c>
      <c r="AA847" s="414">
        <v>58871</v>
      </c>
      <c r="AB847" s="77" t="s">
        <v>777</v>
      </c>
      <c r="AC847" s="430" t="s">
        <v>1728</v>
      </c>
      <c r="AD847" s="414">
        <v>60208</v>
      </c>
      <c r="AE847" s="77" t="s">
        <v>838</v>
      </c>
      <c r="AF847" s="430" t="s">
        <v>1826</v>
      </c>
      <c r="AG847" s="414">
        <v>61546</v>
      </c>
      <c r="AH847" s="77" t="s">
        <v>999</v>
      </c>
      <c r="AI847" s="430" t="s">
        <v>2344</v>
      </c>
    </row>
    <row r="848" spans="1:35" x14ac:dyDescent="0.25">
      <c r="A848" s="76">
        <f>IF('Basic Calculator'!$AE$17&lt;&gt;"",IF(VLOOKUP('Basic Calculator'!$AE$17,'Basic Calculator'!$AG$18:$AI$75,3,FALSE)=D848,1,0),0)</f>
        <v>0</v>
      </c>
      <c r="B848" s="405">
        <f>IF('Basic Calculator'!$AE$18&lt;&gt;"",IF('Basic Calculator'!$AE$18=E848,1,0),0)</f>
        <v>0</v>
      </c>
      <c r="C848" s="81">
        <f t="shared" si="15"/>
        <v>0</v>
      </c>
      <c r="D848" s="425" t="s">
        <v>2498</v>
      </c>
      <c r="E848" s="425">
        <v>6</v>
      </c>
      <c r="F848" s="309">
        <v>52207</v>
      </c>
      <c r="G848" s="78" t="s">
        <v>826</v>
      </c>
      <c r="H848" s="307" t="s">
        <v>1700</v>
      </c>
      <c r="I848" s="414">
        <v>53698</v>
      </c>
      <c r="J848" s="77" t="s">
        <v>1465</v>
      </c>
      <c r="K848" s="430" t="s">
        <v>1516</v>
      </c>
      <c r="L848" s="414">
        <v>55190</v>
      </c>
      <c r="M848" s="77" t="s">
        <v>1764</v>
      </c>
      <c r="N848" s="311" t="s">
        <v>1765</v>
      </c>
      <c r="O848" s="414">
        <v>56682</v>
      </c>
      <c r="P848" s="77" t="s">
        <v>4446</v>
      </c>
      <c r="Q848" s="430" t="s">
        <v>1545</v>
      </c>
      <c r="R848" s="414">
        <v>58174</v>
      </c>
      <c r="S848" s="77" t="s">
        <v>1482</v>
      </c>
      <c r="T848" s="311" t="s">
        <v>1488</v>
      </c>
      <c r="U848" s="414">
        <v>59666</v>
      </c>
      <c r="V848" s="77" t="s">
        <v>1294</v>
      </c>
      <c r="W848" s="430" t="s">
        <v>809</v>
      </c>
      <c r="X848" s="414">
        <v>61157</v>
      </c>
      <c r="Y848" s="77" t="s">
        <v>1285</v>
      </c>
      <c r="Z848" s="311" t="s">
        <v>3050</v>
      </c>
      <c r="AA848" s="414">
        <v>62649</v>
      </c>
      <c r="AB848" s="77" t="s">
        <v>1599</v>
      </c>
      <c r="AC848" s="430" t="s">
        <v>1600</v>
      </c>
      <c r="AD848" s="414">
        <v>64141</v>
      </c>
      <c r="AE848" s="77" t="s">
        <v>2409</v>
      </c>
      <c r="AF848" s="430" t="s">
        <v>2587</v>
      </c>
      <c r="AG848" s="414">
        <v>65633</v>
      </c>
      <c r="AH848" s="77" t="s">
        <v>973</v>
      </c>
      <c r="AI848" s="430" t="s">
        <v>2733</v>
      </c>
    </row>
    <row r="849" spans="1:35" x14ac:dyDescent="0.25">
      <c r="A849" s="76">
        <f>IF('Basic Calculator'!$AE$17&lt;&gt;"",IF(VLOOKUP('Basic Calculator'!$AE$17,'Basic Calculator'!$AG$18:$AI$75,3,FALSE)=D849,1,0),0)</f>
        <v>0</v>
      </c>
      <c r="B849" s="405">
        <f>IF('Basic Calculator'!$AE$18&lt;&gt;"",IF('Basic Calculator'!$AE$18=E849,1,0),0)</f>
        <v>0</v>
      </c>
      <c r="C849" s="81">
        <f t="shared" si="15"/>
        <v>0</v>
      </c>
      <c r="D849" s="425" t="s">
        <v>2498</v>
      </c>
      <c r="E849" s="425">
        <v>7</v>
      </c>
      <c r="F849" s="309">
        <v>56356</v>
      </c>
      <c r="G849" s="78" t="s">
        <v>427</v>
      </c>
      <c r="H849" s="307" t="s">
        <v>1281</v>
      </c>
      <c r="I849" s="414">
        <v>58014</v>
      </c>
      <c r="J849" s="77" t="s">
        <v>1659</v>
      </c>
      <c r="K849" s="430" t="s">
        <v>1748</v>
      </c>
      <c r="L849" s="414">
        <v>59672</v>
      </c>
      <c r="M849" s="77" t="s">
        <v>1294</v>
      </c>
      <c r="N849" s="311" t="s">
        <v>809</v>
      </c>
      <c r="O849" s="414">
        <v>61329</v>
      </c>
      <c r="P849" s="77" t="s">
        <v>259</v>
      </c>
      <c r="Q849" s="430" t="s">
        <v>1554</v>
      </c>
      <c r="R849" s="414">
        <v>62987</v>
      </c>
      <c r="S849" s="77" t="s">
        <v>386</v>
      </c>
      <c r="T849" s="311" t="s">
        <v>4083</v>
      </c>
      <c r="U849" s="414">
        <v>64645</v>
      </c>
      <c r="V849" s="77" t="s">
        <v>440</v>
      </c>
      <c r="W849" s="430" t="s">
        <v>3051</v>
      </c>
      <c r="X849" s="414">
        <v>66302</v>
      </c>
      <c r="Y849" s="77" t="s">
        <v>273</v>
      </c>
      <c r="Z849" s="311" t="s">
        <v>2988</v>
      </c>
      <c r="AA849" s="414">
        <v>67960</v>
      </c>
      <c r="AB849" s="77" t="s">
        <v>2836</v>
      </c>
      <c r="AC849" s="430" t="s">
        <v>5316</v>
      </c>
      <c r="AD849" s="414">
        <v>69618</v>
      </c>
      <c r="AE849" s="77" t="s">
        <v>755</v>
      </c>
      <c r="AF849" s="430" t="s">
        <v>3226</v>
      </c>
      <c r="AG849" s="414">
        <v>71275</v>
      </c>
      <c r="AH849" s="77" t="s">
        <v>4473</v>
      </c>
      <c r="AI849" s="430" t="s">
        <v>3226</v>
      </c>
    </row>
    <row r="850" spans="1:35" x14ac:dyDescent="0.25">
      <c r="A850" s="76">
        <f>IF('Basic Calculator'!$AE$17&lt;&gt;"",IF(VLOOKUP('Basic Calculator'!$AE$17,'Basic Calculator'!$AG$18:$AI$75,3,FALSE)=D850,1,0),0)</f>
        <v>0</v>
      </c>
      <c r="B850" s="405">
        <f>IF('Basic Calculator'!$AE$18&lt;&gt;"",IF('Basic Calculator'!$AE$18=E850,1,0),0)</f>
        <v>0</v>
      </c>
      <c r="C850" s="81">
        <f t="shared" si="15"/>
        <v>0</v>
      </c>
      <c r="D850" s="425" t="s">
        <v>2498</v>
      </c>
      <c r="E850" s="425">
        <v>8</v>
      </c>
      <c r="F850" s="309">
        <v>58739</v>
      </c>
      <c r="G850" s="78" t="s">
        <v>2372</v>
      </c>
      <c r="H850" s="307" t="s">
        <v>1420</v>
      </c>
      <c r="I850" s="414">
        <v>60574</v>
      </c>
      <c r="J850" s="77" t="s">
        <v>1295</v>
      </c>
      <c r="K850" s="430" t="s">
        <v>1296</v>
      </c>
      <c r="L850" s="414">
        <v>62410</v>
      </c>
      <c r="M850" s="77" t="s">
        <v>1834</v>
      </c>
      <c r="N850" s="311" t="s">
        <v>1750</v>
      </c>
      <c r="O850" s="414">
        <v>64245</v>
      </c>
      <c r="P850" s="77" t="s">
        <v>1213</v>
      </c>
      <c r="Q850" s="430" t="s">
        <v>2862</v>
      </c>
      <c r="R850" s="414">
        <v>66081</v>
      </c>
      <c r="S850" s="77" t="s">
        <v>2430</v>
      </c>
      <c r="T850" s="311" t="s">
        <v>2938</v>
      </c>
      <c r="U850" s="414">
        <v>67916</v>
      </c>
      <c r="V850" s="77" t="s">
        <v>708</v>
      </c>
      <c r="W850" s="430" t="s">
        <v>2958</v>
      </c>
      <c r="X850" s="414">
        <v>69752</v>
      </c>
      <c r="Y850" s="77" t="s">
        <v>1216</v>
      </c>
      <c r="Z850" s="311" t="s">
        <v>3226</v>
      </c>
      <c r="AA850" s="414">
        <v>71587</v>
      </c>
      <c r="AB850" s="77" t="s">
        <v>1835</v>
      </c>
      <c r="AC850" s="430" t="s">
        <v>3226</v>
      </c>
      <c r="AD850" s="414">
        <v>73422</v>
      </c>
      <c r="AE850" s="77" t="s">
        <v>1217</v>
      </c>
      <c r="AF850" s="430" t="s">
        <v>3226</v>
      </c>
      <c r="AG850" s="414">
        <v>75258</v>
      </c>
      <c r="AH850" s="77" t="s">
        <v>2989</v>
      </c>
      <c r="AI850" s="430" t="s">
        <v>3226</v>
      </c>
    </row>
    <row r="851" spans="1:35" x14ac:dyDescent="0.25">
      <c r="A851" s="76">
        <f>IF('Basic Calculator'!$AE$17&lt;&gt;"",IF(VLOOKUP('Basic Calculator'!$AE$17,'Basic Calculator'!$AG$18:$AI$75,3,FALSE)=D851,1,0),0)</f>
        <v>0</v>
      </c>
      <c r="B851" s="405">
        <f>IF('Basic Calculator'!$AE$18&lt;&gt;"",IF('Basic Calculator'!$AE$18=E851,1,0),0)</f>
        <v>0</v>
      </c>
      <c r="C851" s="81">
        <f t="shared" si="15"/>
        <v>0</v>
      </c>
      <c r="D851" s="425" t="s">
        <v>2498</v>
      </c>
      <c r="E851" s="425">
        <v>9</v>
      </c>
      <c r="F851" s="309">
        <v>62851</v>
      </c>
      <c r="G851" s="78" t="s">
        <v>1111</v>
      </c>
      <c r="H851" s="307" t="s">
        <v>2433</v>
      </c>
      <c r="I851" s="414">
        <v>64878</v>
      </c>
      <c r="J851" s="77" t="s">
        <v>2222</v>
      </c>
      <c r="K851" s="430" t="s">
        <v>2724</v>
      </c>
      <c r="L851" s="414">
        <v>66905</v>
      </c>
      <c r="M851" s="77" t="s">
        <v>710</v>
      </c>
      <c r="N851" s="311" t="s">
        <v>3474</v>
      </c>
      <c r="O851" s="414">
        <v>68933</v>
      </c>
      <c r="P851" s="77" t="s">
        <v>1112</v>
      </c>
      <c r="Q851" s="430" t="s">
        <v>3959</v>
      </c>
      <c r="R851" s="414">
        <v>70960</v>
      </c>
      <c r="S851" s="77" t="s">
        <v>2380</v>
      </c>
      <c r="T851" s="311" t="s">
        <v>3226</v>
      </c>
      <c r="U851" s="414">
        <v>72987</v>
      </c>
      <c r="V851" s="77" t="s">
        <v>677</v>
      </c>
      <c r="W851" s="430" t="s">
        <v>3226</v>
      </c>
      <c r="X851" s="414">
        <v>75015</v>
      </c>
      <c r="Y851" s="77" t="s">
        <v>1823</v>
      </c>
      <c r="Z851" s="311" t="s">
        <v>3226</v>
      </c>
      <c r="AA851" s="414">
        <v>77042</v>
      </c>
      <c r="AB851" s="77" t="s">
        <v>1113</v>
      </c>
      <c r="AC851" s="430" t="s">
        <v>3226</v>
      </c>
      <c r="AD851" s="414">
        <v>79070</v>
      </c>
      <c r="AE851" s="77" t="s">
        <v>1025</v>
      </c>
      <c r="AF851" s="430" t="s">
        <v>3226</v>
      </c>
      <c r="AG851" s="414">
        <v>81097</v>
      </c>
      <c r="AH851" s="77" t="s">
        <v>3792</v>
      </c>
      <c r="AI851" s="430" t="s">
        <v>3226</v>
      </c>
    </row>
    <row r="852" spans="1:35" x14ac:dyDescent="0.25">
      <c r="A852" s="76">
        <f>IF('Basic Calculator'!$AE$17&lt;&gt;"",IF(VLOOKUP('Basic Calculator'!$AE$17,'Basic Calculator'!$AG$18:$AI$75,3,FALSE)=D852,1,0),0)</f>
        <v>0</v>
      </c>
      <c r="B852" s="405">
        <f>IF('Basic Calculator'!$AE$18&lt;&gt;"",IF('Basic Calculator'!$AE$18=E852,1,0),0)</f>
        <v>0</v>
      </c>
      <c r="C852" s="81">
        <f t="shared" si="15"/>
        <v>0</v>
      </c>
      <c r="D852" s="425" t="s">
        <v>2498</v>
      </c>
      <c r="E852" s="425">
        <v>10</v>
      </c>
      <c r="F852" s="309">
        <v>69212</v>
      </c>
      <c r="G852" s="78" t="s">
        <v>394</v>
      </c>
      <c r="H852" s="307" t="s">
        <v>3226</v>
      </c>
      <c r="I852" s="414">
        <v>71445</v>
      </c>
      <c r="J852" s="77" t="s">
        <v>597</v>
      </c>
      <c r="K852" s="430" t="s">
        <v>3226</v>
      </c>
      <c r="L852" s="414">
        <v>73677</v>
      </c>
      <c r="M852" s="77" t="s">
        <v>959</v>
      </c>
      <c r="N852" s="311" t="s">
        <v>3226</v>
      </c>
      <c r="O852" s="414">
        <v>75909</v>
      </c>
      <c r="P852" s="77" t="s">
        <v>3639</v>
      </c>
      <c r="Q852" s="430" t="s">
        <v>3226</v>
      </c>
      <c r="R852" s="414">
        <v>78142</v>
      </c>
      <c r="S852" s="77" t="s">
        <v>2952</v>
      </c>
      <c r="T852" s="311" t="s">
        <v>3226</v>
      </c>
      <c r="U852" s="414">
        <v>80374</v>
      </c>
      <c r="V852" s="77" t="s">
        <v>1683</v>
      </c>
      <c r="W852" s="430" t="s">
        <v>3226</v>
      </c>
      <c r="X852" s="414">
        <v>82606</v>
      </c>
      <c r="Y852" s="77" t="s">
        <v>2652</v>
      </c>
      <c r="Z852" s="311" t="s">
        <v>3226</v>
      </c>
      <c r="AA852" s="414">
        <v>84839</v>
      </c>
      <c r="AB852" s="77" t="s">
        <v>1954</v>
      </c>
      <c r="AC852" s="430" t="s">
        <v>3226</v>
      </c>
      <c r="AD852" s="414">
        <v>87071</v>
      </c>
      <c r="AE852" s="77" t="s">
        <v>587</v>
      </c>
      <c r="AF852" s="430" t="s">
        <v>3226</v>
      </c>
      <c r="AG852" s="414">
        <v>89304</v>
      </c>
      <c r="AH852" s="77" t="s">
        <v>3706</v>
      </c>
      <c r="AI852" s="430" t="s">
        <v>3226</v>
      </c>
    </row>
    <row r="853" spans="1:35" x14ac:dyDescent="0.25">
      <c r="A853" s="76">
        <f>IF('Basic Calculator'!$AE$17&lt;&gt;"",IF(VLOOKUP('Basic Calculator'!$AE$17,'Basic Calculator'!$AG$18:$AI$75,3,FALSE)=D853,1,0),0)</f>
        <v>0</v>
      </c>
      <c r="B853" s="405">
        <f>IF('Basic Calculator'!$AE$18&lt;&gt;"",IF('Basic Calculator'!$AE$18=E853,1,0),0)</f>
        <v>0</v>
      </c>
      <c r="C853" s="81">
        <f t="shared" si="15"/>
        <v>0</v>
      </c>
      <c r="D853" s="425" t="s">
        <v>2498</v>
      </c>
      <c r="E853" s="425">
        <v>11</v>
      </c>
      <c r="F853" s="309">
        <v>73591</v>
      </c>
      <c r="G853" s="78" t="s">
        <v>2493</v>
      </c>
      <c r="H853" s="307" t="s">
        <v>3226</v>
      </c>
      <c r="I853" s="414">
        <v>76043</v>
      </c>
      <c r="J853" s="77" t="s">
        <v>230</v>
      </c>
      <c r="K853" s="430" t="s">
        <v>3226</v>
      </c>
      <c r="L853" s="414">
        <v>78496</v>
      </c>
      <c r="M853" s="77" t="s">
        <v>1674</v>
      </c>
      <c r="N853" s="311" t="s">
        <v>3226</v>
      </c>
      <c r="O853" s="414">
        <v>80949</v>
      </c>
      <c r="P853" s="77" t="s">
        <v>1533</v>
      </c>
      <c r="Q853" s="430" t="s">
        <v>3226</v>
      </c>
      <c r="R853" s="414">
        <v>83402</v>
      </c>
      <c r="S853" s="77" t="s">
        <v>2328</v>
      </c>
      <c r="T853" s="311" t="s">
        <v>3226</v>
      </c>
      <c r="U853" s="414">
        <v>85854</v>
      </c>
      <c r="V853" s="77" t="s">
        <v>4353</v>
      </c>
      <c r="W853" s="430" t="s">
        <v>3226</v>
      </c>
      <c r="X853" s="414">
        <v>88307</v>
      </c>
      <c r="Y853" s="77" t="s">
        <v>3939</v>
      </c>
      <c r="Z853" s="311" t="s">
        <v>3226</v>
      </c>
      <c r="AA853" s="414">
        <v>90760</v>
      </c>
      <c r="AB853" s="77" t="s">
        <v>2053</v>
      </c>
      <c r="AC853" s="430" t="s">
        <v>3226</v>
      </c>
      <c r="AD853" s="414">
        <v>93213</v>
      </c>
      <c r="AE853" s="77" t="s">
        <v>2900</v>
      </c>
      <c r="AF853" s="430" t="s">
        <v>3226</v>
      </c>
      <c r="AG853" s="414">
        <v>95665</v>
      </c>
      <c r="AH853" s="77" t="s">
        <v>2494</v>
      </c>
      <c r="AI853" s="430" t="s">
        <v>3226</v>
      </c>
    </row>
    <row r="854" spans="1:35" x14ac:dyDescent="0.25">
      <c r="A854" s="76">
        <f>IF('Basic Calculator'!$AE$17&lt;&gt;"",IF(VLOOKUP('Basic Calculator'!$AE$17,'Basic Calculator'!$AG$18:$AI$75,3,FALSE)=D854,1,0),0)</f>
        <v>0</v>
      </c>
      <c r="B854" s="405">
        <f>IF('Basic Calculator'!$AE$18&lt;&gt;"",IF('Basic Calculator'!$AE$18=E854,1,0),0)</f>
        <v>0</v>
      </c>
      <c r="C854" s="81">
        <f t="shared" si="15"/>
        <v>0</v>
      </c>
      <c r="D854" s="425" t="s">
        <v>2498</v>
      </c>
      <c r="E854" s="425">
        <v>12</v>
      </c>
      <c r="F854" s="309">
        <v>88205</v>
      </c>
      <c r="G854" s="78" t="s">
        <v>1604</v>
      </c>
      <c r="H854" s="307" t="s">
        <v>3226</v>
      </c>
      <c r="I854" s="414">
        <v>91145</v>
      </c>
      <c r="J854" s="77" t="s">
        <v>705</v>
      </c>
      <c r="K854" s="430" t="s">
        <v>3226</v>
      </c>
      <c r="L854" s="414">
        <v>94085</v>
      </c>
      <c r="M854" s="77" t="s">
        <v>3207</v>
      </c>
      <c r="N854" s="311" t="s">
        <v>3226</v>
      </c>
      <c r="O854" s="414">
        <v>97024</v>
      </c>
      <c r="P854" s="77" t="s">
        <v>3195</v>
      </c>
      <c r="Q854" s="430" t="s">
        <v>3226</v>
      </c>
      <c r="R854" s="414">
        <v>99964</v>
      </c>
      <c r="S854" s="77" t="s">
        <v>2716</v>
      </c>
      <c r="T854" s="311" t="s">
        <v>3226</v>
      </c>
      <c r="U854" s="414">
        <v>102904</v>
      </c>
      <c r="V854" s="77" t="s">
        <v>2727</v>
      </c>
      <c r="W854" s="430" t="s">
        <v>3226</v>
      </c>
      <c r="X854" s="414">
        <v>105844</v>
      </c>
      <c r="Y854" s="77" t="s">
        <v>3809</v>
      </c>
      <c r="Z854" s="311" t="s">
        <v>3809</v>
      </c>
      <c r="AA854" s="414">
        <v>108783</v>
      </c>
      <c r="AB854" s="77" t="s">
        <v>4927</v>
      </c>
      <c r="AC854" s="430" t="s">
        <v>4927</v>
      </c>
      <c r="AD854" s="414">
        <v>111723</v>
      </c>
      <c r="AE854" s="77" t="s">
        <v>4452</v>
      </c>
      <c r="AF854" s="430" t="s">
        <v>4452</v>
      </c>
      <c r="AG854" s="414">
        <v>114663</v>
      </c>
      <c r="AH854" s="77" t="s">
        <v>5435</v>
      </c>
      <c r="AI854" s="430" t="s">
        <v>5435</v>
      </c>
    </row>
    <row r="855" spans="1:35" x14ac:dyDescent="0.25">
      <c r="A855" s="76">
        <f>IF('Basic Calculator'!$AE$17&lt;&gt;"",IF(VLOOKUP('Basic Calculator'!$AE$17,'Basic Calculator'!$AG$18:$AI$75,3,FALSE)=D855,1,0),0)</f>
        <v>0</v>
      </c>
      <c r="B855" s="405">
        <f>IF('Basic Calculator'!$AE$18&lt;&gt;"",IF('Basic Calculator'!$AE$18=E855,1,0),0)</f>
        <v>0</v>
      </c>
      <c r="C855" s="81">
        <f t="shared" si="15"/>
        <v>0</v>
      </c>
      <c r="D855" s="425" t="s">
        <v>2498</v>
      </c>
      <c r="E855" s="425">
        <v>13</v>
      </c>
      <c r="F855" s="309">
        <v>104887</v>
      </c>
      <c r="G855" s="78" t="s">
        <v>5190</v>
      </c>
      <c r="H855" s="307" t="s">
        <v>5190</v>
      </c>
      <c r="I855" s="414">
        <v>108384</v>
      </c>
      <c r="J855" s="77" t="s">
        <v>4079</v>
      </c>
      <c r="K855" s="430" t="s">
        <v>4079</v>
      </c>
      <c r="L855" s="414">
        <v>111881</v>
      </c>
      <c r="M855" s="77" t="s">
        <v>3867</v>
      </c>
      <c r="N855" s="311" t="s">
        <v>3867</v>
      </c>
      <c r="O855" s="414">
        <v>115377</v>
      </c>
      <c r="P855" s="77" t="s">
        <v>5029</v>
      </c>
      <c r="Q855" s="430" t="s">
        <v>5029</v>
      </c>
      <c r="R855" s="414">
        <v>118874</v>
      </c>
      <c r="S855" s="77" t="s">
        <v>5436</v>
      </c>
      <c r="T855" s="311" t="s">
        <v>5436</v>
      </c>
      <c r="U855" s="414">
        <v>122371</v>
      </c>
      <c r="V855" s="77" t="s">
        <v>5207</v>
      </c>
      <c r="W855" s="430" t="s">
        <v>5207</v>
      </c>
      <c r="X855" s="414">
        <v>125867</v>
      </c>
      <c r="Y855" s="77" t="s">
        <v>5437</v>
      </c>
      <c r="Z855" s="311" t="s">
        <v>5437</v>
      </c>
      <c r="AA855" s="414">
        <v>129364</v>
      </c>
      <c r="AB855" s="77" t="s">
        <v>4509</v>
      </c>
      <c r="AC855" s="430" t="s">
        <v>4509</v>
      </c>
      <c r="AD855" s="414">
        <v>132860</v>
      </c>
      <c r="AE855" s="77" t="s">
        <v>4456</v>
      </c>
      <c r="AF855" s="430" t="s">
        <v>4456</v>
      </c>
      <c r="AG855" s="414">
        <v>136357</v>
      </c>
      <c r="AH855" s="77" t="s">
        <v>5438</v>
      </c>
      <c r="AI855" s="430" t="s">
        <v>5438</v>
      </c>
    </row>
    <row r="856" spans="1:35" x14ac:dyDescent="0.25">
      <c r="A856" s="76">
        <f>IF('Basic Calculator'!$AE$17&lt;&gt;"",IF(VLOOKUP('Basic Calculator'!$AE$17,'Basic Calculator'!$AG$18:$AI$75,3,FALSE)=D856,1,0),0)</f>
        <v>0</v>
      </c>
      <c r="B856" s="405">
        <f>IF('Basic Calculator'!$AE$18&lt;&gt;"",IF('Basic Calculator'!$AE$18=E856,1,0),0)</f>
        <v>0</v>
      </c>
      <c r="C856" s="81">
        <f t="shared" si="15"/>
        <v>0</v>
      </c>
      <c r="D856" s="425" t="s">
        <v>2498</v>
      </c>
      <c r="E856" s="425">
        <v>14</v>
      </c>
      <c r="F856" s="309">
        <v>123945</v>
      </c>
      <c r="G856" s="78" t="s">
        <v>5439</v>
      </c>
      <c r="H856" s="307" t="s">
        <v>5439</v>
      </c>
      <c r="I856" s="414">
        <v>128077</v>
      </c>
      <c r="J856" s="77" t="s">
        <v>4985</v>
      </c>
      <c r="K856" s="430" t="s">
        <v>4985</v>
      </c>
      <c r="L856" s="414">
        <v>132209</v>
      </c>
      <c r="M856" s="77" t="s">
        <v>4283</v>
      </c>
      <c r="N856" s="311" t="s">
        <v>4283</v>
      </c>
      <c r="O856" s="414">
        <v>136341</v>
      </c>
      <c r="P856" s="77" t="s">
        <v>5440</v>
      </c>
      <c r="Q856" s="430" t="s">
        <v>5440</v>
      </c>
      <c r="R856" s="414">
        <v>140472</v>
      </c>
      <c r="S856" s="77" t="s">
        <v>5441</v>
      </c>
      <c r="T856" s="311" t="s">
        <v>5441</v>
      </c>
      <c r="U856" s="414">
        <v>144604</v>
      </c>
      <c r="V856" s="77" t="s">
        <v>5209</v>
      </c>
      <c r="W856" s="430" t="s">
        <v>5209</v>
      </c>
      <c r="X856" s="414">
        <v>148736</v>
      </c>
      <c r="Y856" s="77" t="s">
        <v>5442</v>
      </c>
      <c r="Z856" s="311" t="s">
        <v>5442</v>
      </c>
      <c r="AA856" s="414">
        <v>152868</v>
      </c>
      <c r="AB856" s="77" t="s">
        <v>4893</v>
      </c>
      <c r="AC856" s="430" t="s">
        <v>4893</v>
      </c>
      <c r="AD856" s="414">
        <v>156999</v>
      </c>
      <c r="AE856" s="77" t="s">
        <v>4461</v>
      </c>
      <c r="AF856" s="430" t="s">
        <v>4461</v>
      </c>
      <c r="AG856" s="414">
        <v>161131</v>
      </c>
      <c r="AH856" s="77" t="s">
        <v>5443</v>
      </c>
      <c r="AI856" s="430" t="s">
        <v>5443</v>
      </c>
    </row>
    <row r="857" spans="1:35" ht="15.75" thickBot="1" x14ac:dyDescent="0.3">
      <c r="A857" s="419">
        <f>IF('Basic Calculator'!$AE$17&lt;&gt;"",IF(VLOOKUP('Basic Calculator'!$AE$17,'Basic Calculator'!$AG$18:$AI$75,3,FALSE)=D857,1,0),0)</f>
        <v>0</v>
      </c>
      <c r="B857" s="420">
        <f>IF('Basic Calculator'!$AE$18&lt;&gt;"",IF('Basic Calculator'!$AE$18=E857,1,0),0)</f>
        <v>0</v>
      </c>
      <c r="C857" s="422">
        <f t="shared" si="15"/>
        <v>0</v>
      </c>
      <c r="D857" s="426" t="s">
        <v>2498</v>
      </c>
      <c r="E857" s="426">
        <v>15</v>
      </c>
      <c r="F857" s="423">
        <v>145791</v>
      </c>
      <c r="G857" s="416" t="s">
        <v>5444</v>
      </c>
      <c r="H857" s="428" t="s">
        <v>5444</v>
      </c>
      <c r="I857" s="415">
        <v>150651</v>
      </c>
      <c r="J857" s="431" t="s">
        <v>4208</v>
      </c>
      <c r="K857" s="432" t="s">
        <v>4208</v>
      </c>
      <c r="L857" s="415">
        <v>155510</v>
      </c>
      <c r="M857" s="431" t="s">
        <v>5445</v>
      </c>
      <c r="N857" s="433" t="s">
        <v>5445</v>
      </c>
      <c r="O857" s="415">
        <v>160369</v>
      </c>
      <c r="P857" s="431" t="s">
        <v>5446</v>
      </c>
      <c r="Q857" s="432" t="s">
        <v>5446</v>
      </c>
      <c r="R857" s="415">
        <v>165228</v>
      </c>
      <c r="S857" s="431" t="s">
        <v>5447</v>
      </c>
      <c r="T857" s="433" t="s">
        <v>5447</v>
      </c>
      <c r="U857" s="415">
        <v>170088</v>
      </c>
      <c r="V857" s="431" t="s">
        <v>5448</v>
      </c>
      <c r="W857" s="432" t="s">
        <v>5448</v>
      </c>
      <c r="X857" s="415">
        <v>174947</v>
      </c>
      <c r="Y857" s="431" t="s">
        <v>5449</v>
      </c>
      <c r="Z857" s="433" t="s">
        <v>5449</v>
      </c>
      <c r="AA857" s="415">
        <v>179806</v>
      </c>
      <c r="AB857" s="431" t="s">
        <v>4898</v>
      </c>
      <c r="AC857" s="432" t="s">
        <v>4898</v>
      </c>
      <c r="AD857" s="415">
        <v>184665</v>
      </c>
      <c r="AE857" s="431" t="s">
        <v>4466</v>
      </c>
      <c r="AF857" s="432" t="s">
        <v>4466</v>
      </c>
      <c r="AG857" s="415">
        <v>189525</v>
      </c>
      <c r="AH857" s="431" t="s">
        <v>5450</v>
      </c>
      <c r="AI857" s="432" t="s">
        <v>5450</v>
      </c>
    </row>
    <row r="858" spans="1:35" x14ac:dyDescent="0.25">
      <c r="A858" s="82">
        <f>IF('Basic Calculator'!$AE$17&lt;&gt;"",IF(VLOOKUP('Basic Calculator'!$AE$17,'Basic Calculator'!$AG$18:$AI$75,3,FALSE)=D858,1,0),0)</f>
        <v>0</v>
      </c>
      <c r="B858" s="407">
        <f>IF('Basic Calculator'!$AE$18&lt;&gt;"",IF('Basic Calculator'!$AE$18=E858,1,0),0)</f>
        <v>0</v>
      </c>
      <c r="C858" s="83">
        <f t="shared" si="15"/>
        <v>0</v>
      </c>
      <c r="D858" s="434" t="s">
        <v>1880</v>
      </c>
      <c r="E858" s="434">
        <v>1</v>
      </c>
      <c r="F858" s="308">
        <v>26146</v>
      </c>
      <c r="G858" s="84" t="s">
        <v>4301</v>
      </c>
      <c r="H858" s="400" t="s">
        <v>991</v>
      </c>
      <c r="I858" s="413">
        <v>27023</v>
      </c>
      <c r="J858" s="85" t="s">
        <v>1970</v>
      </c>
      <c r="K858" s="429" t="s">
        <v>1971</v>
      </c>
      <c r="L858" s="413">
        <v>27891</v>
      </c>
      <c r="M858" s="85" t="s">
        <v>5451</v>
      </c>
      <c r="N858" s="310" t="s">
        <v>1254</v>
      </c>
      <c r="O858" s="413">
        <v>28758</v>
      </c>
      <c r="P858" s="85" t="s">
        <v>1520</v>
      </c>
      <c r="Q858" s="429" t="s">
        <v>328</v>
      </c>
      <c r="R858" s="413">
        <v>29625</v>
      </c>
      <c r="S858" s="85" t="s">
        <v>1735</v>
      </c>
      <c r="T858" s="310" t="s">
        <v>750</v>
      </c>
      <c r="U858" s="413">
        <v>30133</v>
      </c>
      <c r="V858" s="85" t="s">
        <v>2211</v>
      </c>
      <c r="W858" s="429" t="s">
        <v>553</v>
      </c>
      <c r="X858" s="413">
        <v>30994</v>
      </c>
      <c r="Y858" s="85" t="s">
        <v>2607</v>
      </c>
      <c r="Z858" s="310" t="s">
        <v>1215</v>
      </c>
      <c r="AA858" s="413">
        <v>31861</v>
      </c>
      <c r="AB858" s="85" t="s">
        <v>2171</v>
      </c>
      <c r="AC858" s="429" t="s">
        <v>1477</v>
      </c>
      <c r="AD858" s="413">
        <v>31896</v>
      </c>
      <c r="AE858" s="85" t="s">
        <v>2747</v>
      </c>
      <c r="AF858" s="429" t="s">
        <v>1529</v>
      </c>
      <c r="AG858" s="413">
        <v>32705</v>
      </c>
      <c r="AH858" s="85" t="s">
        <v>2060</v>
      </c>
      <c r="AI858" s="429" t="s">
        <v>1531</v>
      </c>
    </row>
    <row r="859" spans="1:35" x14ac:dyDescent="0.25">
      <c r="A859" s="76">
        <f>IF('Basic Calculator'!$AE$17&lt;&gt;"",IF(VLOOKUP('Basic Calculator'!$AE$17,'Basic Calculator'!$AG$18:$AI$75,3,FALSE)=D859,1,0),0)</f>
        <v>0</v>
      </c>
      <c r="B859" s="405">
        <f>IF('Basic Calculator'!$AE$18&lt;&gt;"",IF('Basic Calculator'!$AE$18=E859,1,0),0)</f>
        <v>0</v>
      </c>
      <c r="C859" s="81">
        <f t="shared" si="15"/>
        <v>0</v>
      </c>
      <c r="D859" s="425" t="s">
        <v>1880</v>
      </c>
      <c r="E859" s="425">
        <v>2</v>
      </c>
      <c r="F859" s="309">
        <v>29399</v>
      </c>
      <c r="G859" s="78" t="s">
        <v>4139</v>
      </c>
      <c r="H859" s="307" t="s">
        <v>1269</v>
      </c>
      <c r="I859" s="414">
        <v>30099</v>
      </c>
      <c r="J859" s="77" t="s">
        <v>1736</v>
      </c>
      <c r="K859" s="430" t="s">
        <v>1642</v>
      </c>
      <c r="L859" s="414">
        <v>31073</v>
      </c>
      <c r="M859" s="77" t="s">
        <v>2671</v>
      </c>
      <c r="N859" s="311" t="s">
        <v>1491</v>
      </c>
      <c r="O859" s="414">
        <v>31896</v>
      </c>
      <c r="P859" s="77" t="s">
        <v>2747</v>
      </c>
      <c r="Q859" s="430" t="s">
        <v>1529</v>
      </c>
      <c r="R859" s="414">
        <v>32256</v>
      </c>
      <c r="S859" s="77" t="s">
        <v>2590</v>
      </c>
      <c r="T859" s="311" t="s">
        <v>1717</v>
      </c>
      <c r="U859" s="414">
        <v>33205</v>
      </c>
      <c r="V859" s="77" t="s">
        <v>2708</v>
      </c>
      <c r="W859" s="430" t="s">
        <v>1198</v>
      </c>
      <c r="X859" s="414">
        <v>34154</v>
      </c>
      <c r="Y859" s="77" t="s">
        <v>3801</v>
      </c>
      <c r="Z859" s="311" t="s">
        <v>2596</v>
      </c>
      <c r="AA859" s="414">
        <v>35103</v>
      </c>
      <c r="AB859" s="77" t="s">
        <v>3633</v>
      </c>
      <c r="AC859" s="430" t="s">
        <v>950</v>
      </c>
      <c r="AD859" s="414">
        <v>36052</v>
      </c>
      <c r="AE859" s="77" t="s">
        <v>994</v>
      </c>
      <c r="AF859" s="430" t="s">
        <v>995</v>
      </c>
      <c r="AG859" s="414">
        <v>37001</v>
      </c>
      <c r="AH859" s="77" t="s">
        <v>517</v>
      </c>
      <c r="AI859" s="430" t="s">
        <v>490</v>
      </c>
    </row>
    <row r="860" spans="1:35" x14ac:dyDescent="0.25">
      <c r="A860" s="76">
        <f>IF('Basic Calculator'!$AE$17&lt;&gt;"",IF(VLOOKUP('Basic Calculator'!$AE$17,'Basic Calculator'!$AG$18:$AI$75,3,FALSE)=D860,1,0),0)</f>
        <v>0</v>
      </c>
      <c r="B860" s="405">
        <f>IF('Basic Calculator'!$AE$18&lt;&gt;"",IF('Basic Calculator'!$AE$18=E860,1,0),0)</f>
        <v>0</v>
      </c>
      <c r="C860" s="81">
        <f t="shared" si="15"/>
        <v>0</v>
      </c>
      <c r="D860" s="425" t="s">
        <v>1880</v>
      </c>
      <c r="E860" s="425">
        <v>3</v>
      </c>
      <c r="F860" s="309">
        <v>38493</v>
      </c>
      <c r="G860" s="78" t="s">
        <v>3747</v>
      </c>
      <c r="H860" s="307" t="s">
        <v>197</v>
      </c>
      <c r="I860" s="414">
        <v>39562</v>
      </c>
      <c r="J860" s="77" t="s">
        <v>1253</v>
      </c>
      <c r="K860" s="430" t="s">
        <v>1446</v>
      </c>
      <c r="L860" s="414">
        <v>40631</v>
      </c>
      <c r="M860" s="77" t="s">
        <v>1394</v>
      </c>
      <c r="N860" s="311" t="s">
        <v>1611</v>
      </c>
      <c r="O860" s="414">
        <v>41700</v>
      </c>
      <c r="P860" s="77" t="s">
        <v>1206</v>
      </c>
      <c r="Q860" s="430" t="s">
        <v>706</v>
      </c>
      <c r="R860" s="414">
        <v>42770</v>
      </c>
      <c r="S860" s="77" t="s">
        <v>1453</v>
      </c>
      <c r="T860" s="311" t="s">
        <v>1565</v>
      </c>
      <c r="U860" s="414">
        <v>43839</v>
      </c>
      <c r="V860" s="77" t="s">
        <v>2138</v>
      </c>
      <c r="W860" s="430" t="s">
        <v>595</v>
      </c>
      <c r="X860" s="414">
        <v>44908</v>
      </c>
      <c r="Y860" s="77" t="s">
        <v>847</v>
      </c>
      <c r="Z860" s="311" t="s">
        <v>848</v>
      </c>
      <c r="AA860" s="414">
        <v>45977</v>
      </c>
      <c r="AB860" s="77" t="s">
        <v>223</v>
      </c>
      <c r="AC860" s="430" t="s">
        <v>224</v>
      </c>
      <c r="AD860" s="414">
        <v>47046</v>
      </c>
      <c r="AE860" s="77" t="s">
        <v>1007</v>
      </c>
      <c r="AF860" s="430" t="s">
        <v>1008</v>
      </c>
      <c r="AG860" s="414">
        <v>48115</v>
      </c>
      <c r="AH860" s="77" t="s">
        <v>2266</v>
      </c>
      <c r="AI860" s="430" t="s">
        <v>352</v>
      </c>
    </row>
    <row r="861" spans="1:35" x14ac:dyDescent="0.25">
      <c r="A861" s="76">
        <f>IF('Basic Calculator'!$AE$17&lt;&gt;"",IF(VLOOKUP('Basic Calculator'!$AE$17,'Basic Calculator'!$AG$18:$AI$75,3,FALSE)=D861,1,0),0)</f>
        <v>0</v>
      </c>
      <c r="B861" s="405">
        <f>IF('Basic Calculator'!$AE$18&lt;&gt;"",IF('Basic Calculator'!$AE$18=E861,1,0),0)</f>
        <v>0</v>
      </c>
      <c r="C861" s="81">
        <f t="shared" si="15"/>
        <v>0</v>
      </c>
      <c r="D861" s="425" t="s">
        <v>1880</v>
      </c>
      <c r="E861" s="425">
        <v>4</v>
      </c>
      <c r="F861" s="309">
        <v>43208</v>
      </c>
      <c r="G861" s="78" t="s">
        <v>210</v>
      </c>
      <c r="H861" s="307" t="s">
        <v>211</v>
      </c>
      <c r="I861" s="414">
        <v>44408</v>
      </c>
      <c r="J861" s="77" t="s">
        <v>2063</v>
      </c>
      <c r="K861" s="430" t="s">
        <v>1125</v>
      </c>
      <c r="L861" s="414">
        <v>45608</v>
      </c>
      <c r="M861" s="77" t="s">
        <v>2152</v>
      </c>
      <c r="N861" s="311" t="s">
        <v>1126</v>
      </c>
      <c r="O861" s="414">
        <v>46808</v>
      </c>
      <c r="P861" s="77" t="s">
        <v>766</v>
      </c>
      <c r="Q861" s="430" t="s">
        <v>767</v>
      </c>
      <c r="R861" s="414">
        <v>48008</v>
      </c>
      <c r="S861" s="77" t="s">
        <v>1462</v>
      </c>
      <c r="T861" s="311" t="s">
        <v>637</v>
      </c>
      <c r="U861" s="414">
        <v>49208</v>
      </c>
      <c r="V861" s="77" t="s">
        <v>1367</v>
      </c>
      <c r="W861" s="430" t="s">
        <v>1050</v>
      </c>
      <c r="X861" s="414">
        <v>50408</v>
      </c>
      <c r="Y861" s="77" t="s">
        <v>1010</v>
      </c>
      <c r="Z861" s="311" t="s">
        <v>2902</v>
      </c>
      <c r="AA861" s="414">
        <v>51608</v>
      </c>
      <c r="AB861" s="77" t="s">
        <v>1287</v>
      </c>
      <c r="AC861" s="430" t="s">
        <v>1288</v>
      </c>
      <c r="AD861" s="414">
        <v>52808</v>
      </c>
      <c r="AE861" s="77" t="s">
        <v>2722</v>
      </c>
      <c r="AF861" s="430" t="s">
        <v>602</v>
      </c>
      <c r="AG861" s="414">
        <v>54008</v>
      </c>
      <c r="AH861" s="77" t="s">
        <v>860</v>
      </c>
      <c r="AI861" s="430" t="s">
        <v>861</v>
      </c>
    </row>
    <row r="862" spans="1:35" x14ac:dyDescent="0.25">
      <c r="A862" s="76">
        <f>IF('Basic Calculator'!$AE$17&lt;&gt;"",IF(VLOOKUP('Basic Calculator'!$AE$17,'Basic Calculator'!$AG$18:$AI$75,3,FALSE)=D862,1,0),0)</f>
        <v>0</v>
      </c>
      <c r="B862" s="405">
        <f>IF('Basic Calculator'!$AE$18&lt;&gt;"",IF('Basic Calculator'!$AE$18=E862,1,0),0)</f>
        <v>0</v>
      </c>
      <c r="C862" s="81">
        <f t="shared" si="15"/>
        <v>0</v>
      </c>
      <c r="D862" s="425" t="s">
        <v>1880</v>
      </c>
      <c r="E862" s="425">
        <v>5</v>
      </c>
      <c r="F862" s="309">
        <v>49686</v>
      </c>
      <c r="G862" s="78" t="s">
        <v>1229</v>
      </c>
      <c r="H862" s="307" t="s">
        <v>1230</v>
      </c>
      <c r="I862" s="414">
        <v>51029</v>
      </c>
      <c r="J862" s="77" t="s">
        <v>1843</v>
      </c>
      <c r="K862" s="430" t="s">
        <v>2073</v>
      </c>
      <c r="L862" s="414">
        <v>52371</v>
      </c>
      <c r="M862" s="77" t="s">
        <v>2867</v>
      </c>
      <c r="N862" s="311" t="s">
        <v>2868</v>
      </c>
      <c r="O862" s="414">
        <v>53714</v>
      </c>
      <c r="P862" s="77" t="s">
        <v>960</v>
      </c>
      <c r="Q862" s="430" t="s">
        <v>400</v>
      </c>
      <c r="R862" s="414">
        <v>55056</v>
      </c>
      <c r="S862" s="77" t="s">
        <v>1381</v>
      </c>
      <c r="T862" s="311" t="s">
        <v>1382</v>
      </c>
      <c r="U862" s="414">
        <v>56399</v>
      </c>
      <c r="V862" s="77" t="s">
        <v>318</v>
      </c>
      <c r="W862" s="430" t="s">
        <v>1681</v>
      </c>
      <c r="X862" s="414">
        <v>57742</v>
      </c>
      <c r="Y862" s="77" t="s">
        <v>1651</v>
      </c>
      <c r="Z862" s="311" t="s">
        <v>603</v>
      </c>
      <c r="AA862" s="414">
        <v>59084</v>
      </c>
      <c r="AB862" s="77" t="s">
        <v>888</v>
      </c>
      <c r="AC862" s="430" t="s">
        <v>2275</v>
      </c>
      <c r="AD862" s="414">
        <v>60427</v>
      </c>
      <c r="AE862" s="77" t="s">
        <v>533</v>
      </c>
      <c r="AF862" s="430" t="s">
        <v>2049</v>
      </c>
      <c r="AG862" s="414">
        <v>61769</v>
      </c>
      <c r="AH862" s="77" t="s">
        <v>1264</v>
      </c>
      <c r="AI862" s="430" t="s">
        <v>1596</v>
      </c>
    </row>
    <row r="863" spans="1:35" x14ac:dyDescent="0.25">
      <c r="A863" s="76">
        <f>IF('Basic Calculator'!$AE$17&lt;&gt;"",IF(VLOOKUP('Basic Calculator'!$AE$17,'Basic Calculator'!$AG$18:$AI$75,3,FALSE)=D863,1,0),0)</f>
        <v>0</v>
      </c>
      <c r="B863" s="405">
        <f>IF('Basic Calculator'!$AE$18&lt;&gt;"",IF('Basic Calculator'!$AE$18=E863,1,0),0)</f>
        <v>0</v>
      </c>
      <c r="C863" s="81">
        <f t="shared" si="15"/>
        <v>0</v>
      </c>
      <c r="D863" s="425" t="s">
        <v>1880</v>
      </c>
      <c r="E863" s="425">
        <v>6</v>
      </c>
      <c r="F863" s="309">
        <v>52396</v>
      </c>
      <c r="G863" s="78" t="s">
        <v>1279</v>
      </c>
      <c r="H863" s="307" t="s">
        <v>1280</v>
      </c>
      <c r="I863" s="414">
        <v>53893</v>
      </c>
      <c r="J863" s="77" t="s">
        <v>244</v>
      </c>
      <c r="K863" s="430" t="s">
        <v>245</v>
      </c>
      <c r="L863" s="414">
        <v>55391</v>
      </c>
      <c r="M863" s="77" t="s">
        <v>274</v>
      </c>
      <c r="N863" s="311" t="s">
        <v>275</v>
      </c>
      <c r="O863" s="414">
        <v>56888</v>
      </c>
      <c r="P863" s="77" t="s">
        <v>1609</v>
      </c>
      <c r="Q863" s="430" t="s">
        <v>643</v>
      </c>
      <c r="R863" s="414">
        <v>58385</v>
      </c>
      <c r="S863" s="77" t="s">
        <v>1573</v>
      </c>
      <c r="T863" s="311" t="s">
        <v>510</v>
      </c>
      <c r="U863" s="414">
        <v>59882</v>
      </c>
      <c r="V863" s="77" t="s">
        <v>257</v>
      </c>
      <c r="W863" s="430" t="s">
        <v>258</v>
      </c>
      <c r="X863" s="414">
        <v>61379</v>
      </c>
      <c r="Y863" s="77" t="s">
        <v>963</v>
      </c>
      <c r="Z863" s="311" t="s">
        <v>2341</v>
      </c>
      <c r="AA863" s="414">
        <v>62877</v>
      </c>
      <c r="AB863" s="77" t="s">
        <v>3680</v>
      </c>
      <c r="AC863" s="430" t="s">
        <v>3681</v>
      </c>
      <c r="AD863" s="414">
        <v>64374</v>
      </c>
      <c r="AE863" s="77" t="s">
        <v>1242</v>
      </c>
      <c r="AF863" s="430" t="s">
        <v>2896</v>
      </c>
      <c r="AG863" s="414">
        <v>65871</v>
      </c>
      <c r="AH863" s="77" t="s">
        <v>1713</v>
      </c>
      <c r="AI863" s="430" t="s">
        <v>2254</v>
      </c>
    </row>
    <row r="864" spans="1:35" x14ac:dyDescent="0.25">
      <c r="A864" s="76">
        <f>IF('Basic Calculator'!$AE$17&lt;&gt;"",IF(VLOOKUP('Basic Calculator'!$AE$17,'Basic Calculator'!$AG$18:$AI$75,3,FALSE)=D864,1,0),0)</f>
        <v>0</v>
      </c>
      <c r="B864" s="405">
        <f>IF('Basic Calculator'!$AE$18&lt;&gt;"",IF('Basic Calculator'!$AE$18=E864,1,0),0)</f>
        <v>0</v>
      </c>
      <c r="C864" s="81">
        <f t="shared" si="15"/>
        <v>0</v>
      </c>
      <c r="D864" s="425" t="s">
        <v>1880</v>
      </c>
      <c r="E864" s="425">
        <v>7</v>
      </c>
      <c r="F864" s="309">
        <v>56561</v>
      </c>
      <c r="G864" s="78" t="s">
        <v>1953</v>
      </c>
      <c r="H864" s="307" t="s">
        <v>1954</v>
      </c>
      <c r="I864" s="414">
        <v>58224</v>
      </c>
      <c r="J864" s="77" t="s">
        <v>269</v>
      </c>
      <c r="K864" s="430" t="s">
        <v>270</v>
      </c>
      <c r="L864" s="414">
        <v>59888</v>
      </c>
      <c r="M864" s="77" t="s">
        <v>619</v>
      </c>
      <c r="N864" s="311" t="s">
        <v>2136</v>
      </c>
      <c r="O864" s="414">
        <v>61552</v>
      </c>
      <c r="P864" s="77" t="s">
        <v>999</v>
      </c>
      <c r="Q864" s="430" t="s">
        <v>2344</v>
      </c>
      <c r="R864" s="414">
        <v>63215</v>
      </c>
      <c r="S864" s="77" t="s">
        <v>504</v>
      </c>
      <c r="T864" s="311" t="s">
        <v>4445</v>
      </c>
      <c r="U864" s="414">
        <v>64879</v>
      </c>
      <c r="V864" s="77" t="s">
        <v>2222</v>
      </c>
      <c r="W864" s="430" t="s">
        <v>2724</v>
      </c>
      <c r="X864" s="414">
        <v>66543</v>
      </c>
      <c r="Y864" s="77" t="s">
        <v>763</v>
      </c>
      <c r="Z864" s="311" t="s">
        <v>3307</v>
      </c>
      <c r="AA864" s="414">
        <v>68207</v>
      </c>
      <c r="AB864" s="77" t="s">
        <v>2007</v>
      </c>
      <c r="AC864" s="430" t="s">
        <v>2954</v>
      </c>
      <c r="AD864" s="414">
        <v>69870</v>
      </c>
      <c r="AE864" s="77" t="s">
        <v>1086</v>
      </c>
      <c r="AF864" s="430" t="s">
        <v>5452</v>
      </c>
      <c r="AG864" s="414">
        <v>71534</v>
      </c>
      <c r="AH864" s="77" t="s">
        <v>1781</v>
      </c>
      <c r="AI864" s="430" t="s">
        <v>5452</v>
      </c>
    </row>
    <row r="865" spans="1:35" x14ac:dyDescent="0.25">
      <c r="A865" s="76">
        <f>IF('Basic Calculator'!$AE$17&lt;&gt;"",IF(VLOOKUP('Basic Calculator'!$AE$17,'Basic Calculator'!$AG$18:$AI$75,3,FALSE)=D865,1,0),0)</f>
        <v>0</v>
      </c>
      <c r="B865" s="405">
        <f>IF('Basic Calculator'!$AE$18&lt;&gt;"",IF('Basic Calculator'!$AE$18=E865,1,0),0)</f>
        <v>0</v>
      </c>
      <c r="C865" s="81">
        <f t="shared" si="15"/>
        <v>0</v>
      </c>
      <c r="D865" s="425" t="s">
        <v>1880</v>
      </c>
      <c r="E865" s="425">
        <v>8</v>
      </c>
      <c r="F865" s="309">
        <v>58952</v>
      </c>
      <c r="G865" s="78" t="s">
        <v>277</v>
      </c>
      <c r="H865" s="307" t="s">
        <v>3006</v>
      </c>
      <c r="I865" s="414">
        <v>60794</v>
      </c>
      <c r="J865" s="77" t="s">
        <v>2229</v>
      </c>
      <c r="K865" s="430" t="s">
        <v>2948</v>
      </c>
      <c r="L865" s="414">
        <v>62636</v>
      </c>
      <c r="M865" s="77" t="s">
        <v>1996</v>
      </c>
      <c r="N865" s="311" t="s">
        <v>2279</v>
      </c>
      <c r="O865" s="414">
        <v>64478</v>
      </c>
      <c r="P865" s="77" t="s">
        <v>919</v>
      </c>
      <c r="Q865" s="430" t="s">
        <v>4704</v>
      </c>
      <c r="R865" s="414">
        <v>66320</v>
      </c>
      <c r="S865" s="77" t="s">
        <v>701</v>
      </c>
      <c r="T865" s="311" t="s">
        <v>3778</v>
      </c>
      <c r="U865" s="414">
        <v>68163</v>
      </c>
      <c r="V865" s="77" t="s">
        <v>350</v>
      </c>
      <c r="W865" s="430" t="s">
        <v>3730</v>
      </c>
      <c r="X865" s="414">
        <v>70005</v>
      </c>
      <c r="Y865" s="77" t="s">
        <v>1821</v>
      </c>
      <c r="Z865" s="311" t="s">
        <v>5452</v>
      </c>
      <c r="AA865" s="414">
        <v>71847</v>
      </c>
      <c r="AB865" s="77" t="s">
        <v>1047</v>
      </c>
      <c r="AC865" s="430" t="s">
        <v>5452</v>
      </c>
      <c r="AD865" s="414">
        <v>73689</v>
      </c>
      <c r="AE865" s="77" t="s">
        <v>1715</v>
      </c>
      <c r="AF865" s="430" t="s">
        <v>5452</v>
      </c>
      <c r="AG865" s="414">
        <v>75531</v>
      </c>
      <c r="AH865" s="77" t="s">
        <v>3206</v>
      </c>
      <c r="AI865" s="430" t="s">
        <v>5452</v>
      </c>
    </row>
    <row r="866" spans="1:35" x14ac:dyDescent="0.25">
      <c r="A866" s="76">
        <f>IF('Basic Calculator'!$AE$17&lt;&gt;"",IF(VLOOKUP('Basic Calculator'!$AE$17,'Basic Calculator'!$AG$18:$AI$75,3,FALSE)=D866,1,0),0)</f>
        <v>0</v>
      </c>
      <c r="B866" s="405">
        <f>IF('Basic Calculator'!$AE$18&lt;&gt;"",IF('Basic Calculator'!$AE$18=E866,1,0),0)</f>
        <v>0</v>
      </c>
      <c r="C866" s="81">
        <f t="shared" si="15"/>
        <v>0</v>
      </c>
      <c r="D866" s="425" t="s">
        <v>1880</v>
      </c>
      <c r="E866" s="425">
        <v>9</v>
      </c>
      <c r="F866" s="309">
        <v>63079</v>
      </c>
      <c r="G866" s="78" t="s">
        <v>2646</v>
      </c>
      <c r="H866" s="307" t="s">
        <v>3039</v>
      </c>
      <c r="I866" s="414">
        <v>65113</v>
      </c>
      <c r="J866" s="77" t="s">
        <v>2172</v>
      </c>
      <c r="K866" s="430" t="s">
        <v>1979</v>
      </c>
      <c r="L866" s="414">
        <v>67148</v>
      </c>
      <c r="M866" s="77" t="s">
        <v>2253</v>
      </c>
      <c r="N866" s="311" t="s">
        <v>3719</v>
      </c>
      <c r="O866" s="414">
        <v>69183</v>
      </c>
      <c r="P866" s="77" t="s">
        <v>712</v>
      </c>
      <c r="Q866" s="430" t="s">
        <v>3729</v>
      </c>
      <c r="R866" s="414">
        <v>71218</v>
      </c>
      <c r="S866" s="77" t="s">
        <v>2977</v>
      </c>
      <c r="T866" s="311" t="s">
        <v>5452</v>
      </c>
      <c r="U866" s="414">
        <v>73252</v>
      </c>
      <c r="V866" s="77" t="s">
        <v>2245</v>
      </c>
      <c r="W866" s="430" t="s">
        <v>5452</v>
      </c>
      <c r="X866" s="414">
        <v>75287</v>
      </c>
      <c r="Y866" s="77" t="s">
        <v>806</v>
      </c>
      <c r="Z866" s="311" t="s">
        <v>5452</v>
      </c>
      <c r="AA866" s="414">
        <v>77322</v>
      </c>
      <c r="AB866" s="77" t="s">
        <v>779</v>
      </c>
      <c r="AC866" s="430" t="s">
        <v>5452</v>
      </c>
      <c r="AD866" s="414">
        <v>79357</v>
      </c>
      <c r="AE866" s="77" t="s">
        <v>3151</v>
      </c>
      <c r="AF866" s="430" t="s">
        <v>5452</v>
      </c>
      <c r="AG866" s="414">
        <v>81391</v>
      </c>
      <c r="AH866" s="77" t="s">
        <v>1740</v>
      </c>
      <c r="AI866" s="430" t="s">
        <v>5452</v>
      </c>
    </row>
    <row r="867" spans="1:35" x14ac:dyDescent="0.25">
      <c r="A867" s="76">
        <f>IF('Basic Calculator'!$AE$17&lt;&gt;"",IF(VLOOKUP('Basic Calculator'!$AE$17,'Basic Calculator'!$AG$18:$AI$75,3,FALSE)=D867,1,0),0)</f>
        <v>0</v>
      </c>
      <c r="B867" s="405">
        <f>IF('Basic Calculator'!$AE$18&lt;&gt;"",IF('Basic Calculator'!$AE$18=E867,1,0),0)</f>
        <v>0</v>
      </c>
      <c r="C867" s="81">
        <f t="shared" si="15"/>
        <v>0</v>
      </c>
      <c r="D867" s="425" t="s">
        <v>1880</v>
      </c>
      <c r="E867" s="425">
        <v>10</v>
      </c>
      <c r="F867" s="309">
        <v>69464</v>
      </c>
      <c r="G867" s="78" t="s">
        <v>3595</v>
      </c>
      <c r="H867" s="307" t="s">
        <v>5452</v>
      </c>
      <c r="I867" s="414">
        <v>71704</v>
      </c>
      <c r="J867" s="77" t="s">
        <v>2809</v>
      </c>
      <c r="K867" s="430" t="s">
        <v>5452</v>
      </c>
      <c r="L867" s="414">
        <v>73944</v>
      </c>
      <c r="M867" s="77" t="s">
        <v>343</v>
      </c>
      <c r="N867" s="311" t="s">
        <v>5452</v>
      </c>
      <c r="O867" s="414">
        <v>76185</v>
      </c>
      <c r="P867" s="77" t="s">
        <v>356</v>
      </c>
      <c r="Q867" s="430" t="s">
        <v>5452</v>
      </c>
      <c r="R867" s="414">
        <v>78425</v>
      </c>
      <c r="S867" s="77" t="s">
        <v>1169</v>
      </c>
      <c r="T867" s="311" t="s">
        <v>5452</v>
      </c>
      <c r="U867" s="414">
        <v>80666</v>
      </c>
      <c r="V867" s="77" t="s">
        <v>2906</v>
      </c>
      <c r="W867" s="430" t="s">
        <v>5452</v>
      </c>
      <c r="X867" s="414">
        <v>82906</v>
      </c>
      <c r="Y867" s="77" t="s">
        <v>790</v>
      </c>
      <c r="Z867" s="311" t="s">
        <v>5452</v>
      </c>
      <c r="AA867" s="414">
        <v>85147</v>
      </c>
      <c r="AB867" s="77" t="s">
        <v>1225</v>
      </c>
      <c r="AC867" s="430" t="s">
        <v>5452</v>
      </c>
      <c r="AD867" s="414">
        <v>87387</v>
      </c>
      <c r="AE867" s="77" t="s">
        <v>647</v>
      </c>
      <c r="AF867" s="430" t="s">
        <v>5452</v>
      </c>
      <c r="AG867" s="414">
        <v>89628</v>
      </c>
      <c r="AH867" s="77" t="s">
        <v>2645</v>
      </c>
      <c r="AI867" s="430" t="s">
        <v>5452</v>
      </c>
    </row>
    <row r="868" spans="1:35" x14ac:dyDescent="0.25">
      <c r="A868" s="76">
        <f>IF('Basic Calculator'!$AE$17&lt;&gt;"",IF(VLOOKUP('Basic Calculator'!$AE$17,'Basic Calculator'!$AG$18:$AI$75,3,FALSE)=D868,1,0),0)</f>
        <v>0</v>
      </c>
      <c r="B868" s="405">
        <f>IF('Basic Calculator'!$AE$18&lt;&gt;"",IF('Basic Calculator'!$AE$18=E868,1,0),0)</f>
        <v>0</v>
      </c>
      <c r="C868" s="81">
        <f t="shared" si="15"/>
        <v>0</v>
      </c>
      <c r="D868" s="425" t="s">
        <v>1880</v>
      </c>
      <c r="E868" s="425">
        <v>11</v>
      </c>
      <c r="F868" s="309">
        <v>73858</v>
      </c>
      <c r="G868" s="78" t="s">
        <v>459</v>
      </c>
      <c r="H868" s="307" t="s">
        <v>5452</v>
      </c>
      <c r="I868" s="414">
        <v>76319</v>
      </c>
      <c r="J868" s="77" t="s">
        <v>1077</v>
      </c>
      <c r="K868" s="430" t="s">
        <v>5452</v>
      </c>
      <c r="L868" s="414">
        <v>78781</v>
      </c>
      <c r="M868" s="77" t="s">
        <v>2096</v>
      </c>
      <c r="N868" s="311" t="s">
        <v>5452</v>
      </c>
      <c r="O868" s="414">
        <v>81243</v>
      </c>
      <c r="P868" s="77" t="s">
        <v>870</v>
      </c>
      <c r="Q868" s="430" t="s">
        <v>5452</v>
      </c>
      <c r="R868" s="414">
        <v>83704</v>
      </c>
      <c r="S868" s="77" t="s">
        <v>625</v>
      </c>
      <c r="T868" s="311" t="s">
        <v>5452</v>
      </c>
      <c r="U868" s="414">
        <v>86166</v>
      </c>
      <c r="V868" s="77" t="s">
        <v>2215</v>
      </c>
      <c r="W868" s="430" t="s">
        <v>5452</v>
      </c>
      <c r="X868" s="414">
        <v>88628</v>
      </c>
      <c r="Y868" s="77" t="s">
        <v>2275</v>
      </c>
      <c r="Z868" s="311" t="s">
        <v>5452</v>
      </c>
      <c r="AA868" s="414">
        <v>91089</v>
      </c>
      <c r="AB868" s="77" t="s">
        <v>279</v>
      </c>
      <c r="AC868" s="430" t="s">
        <v>5452</v>
      </c>
      <c r="AD868" s="414">
        <v>93551</v>
      </c>
      <c r="AE868" s="77" t="s">
        <v>5063</v>
      </c>
      <c r="AF868" s="430" t="s">
        <v>5452</v>
      </c>
      <c r="AG868" s="414">
        <v>96012</v>
      </c>
      <c r="AH868" s="77" t="s">
        <v>4693</v>
      </c>
      <c r="AI868" s="430" t="s">
        <v>5452</v>
      </c>
    </row>
    <row r="869" spans="1:35" x14ac:dyDescent="0.25">
      <c r="A869" s="76">
        <f>IF('Basic Calculator'!$AE$17&lt;&gt;"",IF(VLOOKUP('Basic Calculator'!$AE$17,'Basic Calculator'!$AG$18:$AI$75,3,FALSE)=D869,1,0),0)</f>
        <v>0</v>
      </c>
      <c r="B869" s="405">
        <f>IF('Basic Calculator'!$AE$18&lt;&gt;"",IF('Basic Calculator'!$AE$18=E869,1,0),0)</f>
        <v>0</v>
      </c>
      <c r="C869" s="81">
        <f t="shared" si="15"/>
        <v>0</v>
      </c>
      <c r="D869" s="425" t="s">
        <v>1880</v>
      </c>
      <c r="E869" s="425">
        <v>12</v>
      </c>
      <c r="F869" s="309">
        <v>88525</v>
      </c>
      <c r="G869" s="78" t="s">
        <v>3500</v>
      </c>
      <c r="H869" s="307" t="s">
        <v>5452</v>
      </c>
      <c r="I869" s="414">
        <v>91476</v>
      </c>
      <c r="J869" s="77" t="s">
        <v>2617</v>
      </c>
      <c r="K869" s="430" t="s">
        <v>5452</v>
      </c>
      <c r="L869" s="414">
        <v>94426</v>
      </c>
      <c r="M869" s="77" t="s">
        <v>2471</v>
      </c>
      <c r="N869" s="311" t="s">
        <v>5452</v>
      </c>
      <c r="O869" s="414">
        <v>97376</v>
      </c>
      <c r="P869" s="77" t="s">
        <v>4822</v>
      </c>
      <c r="Q869" s="430" t="s">
        <v>5452</v>
      </c>
      <c r="R869" s="414">
        <v>100327</v>
      </c>
      <c r="S869" s="77" t="s">
        <v>4426</v>
      </c>
      <c r="T869" s="311" t="s">
        <v>5452</v>
      </c>
      <c r="U869" s="414">
        <v>103277</v>
      </c>
      <c r="V869" s="77" t="s">
        <v>4190</v>
      </c>
      <c r="W869" s="430" t="s">
        <v>5452</v>
      </c>
      <c r="X869" s="414">
        <v>106228</v>
      </c>
      <c r="Y869" s="77" t="s">
        <v>3049</v>
      </c>
      <c r="Z869" s="311" t="s">
        <v>3049</v>
      </c>
      <c r="AA869" s="414">
        <v>109178</v>
      </c>
      <c r="AB869" s="77" t="s">
        <v>2852</v>
      </c>
      <c r="AC869" s="430" t="s">
        <v>2852</v>
      </c>
      <c r="AD869" s="414">
        <v>112128</v>
      </c>
      <c r="AE869" s="77" t="s">
        <v>4422</v>
      </c>
      <c r="AF869" s="430" t="s">
        <v>4422</v>
      </c>
      <c r="AG869" s="414">
        <v>115079</v>
      </c>
      <c r="AH869" s="77" t="s">
        <v>3376</v>
      </c>
      <c r="AI869" s="430" t="s">
        <v>3376</v>
      </c>
    </row>
    <row r="870" spans="1:35" x14ac:dyDescent="0.25">
      <c r="A870" s="76">
        <f>IF('Basic Calculator'!$AE$17&lt;&gt;"",IF(VLOOKUP('Basic Calculator'!$AE$17,'Basic Calculator'!$AG$18:$AI$75,3,FALSE)=D870,1,0),0)</f>
        <v>0</v>
      </c>
      <c r="B870" s="405">
        <f>IF('Basic Calculator'!$AE$18&lt;&gt;"",IF('Basic Calculator'!$AE$18=E870,1,0),0)</f>
        <v>0</v>
      </c>
      <c r="C870" s="81">
        <f t="shared" si="15"/>
        <v>0</v>
      </c>
      <c r="D870" s="425" t="s">
        <v>1880</v>
      </c>
      <c r="E870" s="425">
        <v>13</v>
      </c>
      <c r="F870" s="309">
        <v>105268</v>
      </c>
      <c r="G870" s="78" t="s">
        <v>5172</v>
      </c>
      <c r="H870" s="307" t="s">
        <v>5172</v>
      </c>
      <c r="I870" s="414">
        <v>108777</v>
      </c>
      <c r="J870" s="77" t="s">
        <v>4927</v>
      </c>
      <c r="K870" s="430" t="s">
        <v>4927</v>
      </c>
      <c r="L870" s="414">
        <v>112287</v>
      </c>
      <c r="M870" s="77" t="s">
        <v>5453</v>
      </c>
      <c r="N870" s="311" t="s">
        <v>5453</v>
      </c>
      <c r="O870" s="414">
        <v>115796</v>
      </c>
      <c r="P870" s="77" t="s">
        <v>5109</v>
      </c>
      <c r="Q870" s="430" t="s">
        <v>5109</v>
      </c>
      <c r="R870" s="414">
        <v>119305</v>
      </c>
      <c r="S870" s="77" t="s">
        <v>3691</v>
      </c>
      <c r="T870" s="311" t="s">
        <v>3691</v>
      </c>
      <c r="U870" s="414">
        <v>122815</v>
      </c>
      <c r="V870" s="77" t="s">
        <v>4715</v>
      </c>
      <c r="W870" s="430" t="s">
        <v>4715</v>
      </c>
      <c r="X870" s="414">
        <v>126324</v>
      </c>
      <c r="Y870" s="77" t="s">
        <v>5454</v>
      </c>
      <c r="Z870" s="311" t="s">
        <v>5454</v>
      </c>
      <c r="AA870" s="414">
        <v>129833</v>
      </c>
      <c r="AB870" s="77" t="s">
        <v>5455</v>
      </c>
      <c r="AC870" s="430" t="s">
        <v>5455</v>
      </c>
      <c r="AD870" s="414">
        <v>133343</v>
      </c>
      <c r="AE870" s="77" t="s">
        <v>5456</v>
      </c>
      <c r="AF870" s="430" t="s">
        <v>5456</v>
      </c>
      <c r="AG870" s="414">
        <v>136852</v>
      </c>
      <c r="AH870" s="77" t="s">
        <v>3525</v>
      </c>
      <c r="AI870" s="430" t="s">
        <v>3525</v>
      </c>
    </row>
    <row r="871" spans="1:35" x14ac:dyDescent="0.25">
      <c r="A871" s="76">
        <f>IF('Basic Calculator'!$AE$17&lt;&gt;"",IF(VLOOKUP('Basic Calculator'!$AE$17,'Basic Calculator'!$AG$18:$AI$75,3,FALSE)=D871,1,0),0)</f>
        <v>0</v>
      </c>
      <c r="B871" s="405">
        <f>IF('Basic Calculator'!$AE$18&lt;&gt;"",IF('Basic Calculator'!$AE$18=E871,1,0),0)</f>
        <v>0</v>
      </c>
      <c r="C871" s="81">
        <f t="shared" si="15"/>
        <v>0</v>
      </c>
      <c r="D871" s="425" t="s">
        <v>1880</v>
      </c>
      <c r="E871" s="425">
        <v>14</v>
      </c>
      <c r="F871" s="309">
        <v>124395</v>
      </c>
      <c r="G871" s="78" t="s">
        <v>5457</v>
      </c>
      <c r="H871" s="307" t="s">
        <v>5457</v>
      </c>
      <c r="I871" s="414">
        <v>128542</v>
      </c>
      <c r="J871" s="77" t="s">
        <v>5458</v>
      </c>
      <c r="K871" s="430" t="s">
        <v>5458</v>
      </c>
      <c r="L871" s="414">
        <v>132689</v>
      </c>
      <c r="M871" s="77" t="s">
        <v>5459</v>
      </c>
      <c r="N871" s="311" t="s">
        <v>5459</v>
      </c>
      <c r="O871" s="414">
        <v>136835</v>
      </c>
      <c r="P871" s="77" t="s">
        <v>3525</v>
      </c>
      <c r="Q871" s="430" t="s">
        <v>3525</v>
      </c>
      <c r="R871" s="414">
        <v>140982</v>
      </c>
      <c r="S871" s="77" t="s">
        <v>5460</v>
      </c>
      <c r="T871" s="311" t="s">
        <v>5460</v>
      </c>
      <c r="U871" s="414">
        <v>145129</v>
      </c>
      <c r="V871" s="77" t="s">
        <v>5461</v>
      </c>
      <c r="W871" s="430" t="s">
        <v>5461</v>
      </c>
      <c r="X871" s="414">
        <v>149276</v>
      </c>
      <c r="Y871" s="77" t="s">
        <v>5020</v>
      </c>
      <c r="Z871" s="311" t="s">
        <v>5020</v>
      </c>
      <c r="AA871" s="414">
        <v>153422</v>
      </c>
      <c r="AB871" s="77" t="s">
        <v>5462</v>
      </c>
      <c r="AC871" s="430" t="s">
        <v>5462</v>
      </c>
      <c r="AD871" s="414">
        <v>157569</v>
      </c>
      <c r="AE871" s="77" t="s">
        <v>3544</v>
      </c>
      <c r="AF871" s="430" t="s">
        <v>3544</v>
      </c>
      <c r="AG871" s="414">
        <v>161716</v>
      </c>
      <c r="AH871" s="77" t="s">
        <v>3877</v>
      </c>
      <c r="AI871" s="430" t="s">
        <v>3877</v>
      </c>
    </row>
    <row r="872" spans="1:35" ht="15.75" thickBot="1" x14ac:dyDescent="0.3">
      <c r="A872" s="419">
        <f>IF('Basic Calculator'!$AE$17&lt;&gt;"",IF(VLOOKUP('Basic Calculator'!$AE$17,'Basic Calculator'!$AG$18:$AI$75,3,FALSE)=D872,1,0),0)</f>
        <v>0</v>
      </c>
      <c r="B872" s="420">
        <f>IF('Basic Calculator'!$AE$18&lt;&gt;"",IF('Basic Calculator'!$AE$18=E872,1,0),0)</f>
        <v>0</v>
      </c>
      <c r="C872" s="422">
        <f t="shared" si="15"/>
        <v>0</v>
      </c>
      <c r="D872" s="426" t="s">
        <v>1880</v>
      </c>
      <c r="E872" s="426">
        <v>15</v>
      </c>
      <c r="F872" s="423">
        <v>146320</v>
      </c>
      <c r="G872" s="416" t="s">
        <v>5085</v>
      </c>
      <c r="H872" s="428" t="s">
        <v>5085</v>
      </c>
      <c r="I872" s="415">
        <v>151197</v>
      </c>
      <c r="J872" s="431" t="s">
        <v>5463</v>
      </c>
      <c r="K872" s="432" t="s">
        <v>5463</v>
      </c>
      <c r="L872" s="415">
        <v>156074</v>
      </c>
      <c r="M872" s="431" t="s">
        <v>5464</v>
      </c>
      <c r="N872" s="433" t="s">
        <v>5464</v>
      </c>
      <c r="O872" s="415">
        <v>160951</v>
      </c>
      <c r="P872" s="431" t="s">
        <v>5367</v>
      </c>
      <c r="Q872" s="432" t="s">
        <v>5367</v>
      </c>
      <c r="R872" s="415">
        <v>165828</v>
      </c>
      <c r="S872" s="431" t="s">
        <v>3567</v>
      </c>
      <c r="T872" s="433" t="s">
        <v>3567</v>
      </c>
      <c r="U872" s="415">
        <v>170705</v>
      </c>
      <c r="V872" s="431" t="s">
        <v>3878</v>
      </c>
      <c r="W872" s="432" t="s">
        <v>3878</v>
      </c>
      <c r="X872" s="415">
        <v>175582</v>
      </c>
      <c r="Y872" s="431" t="s">
        <v>5465</v>
      </c>
      <c r="Z872" s="433" t="s">
        <v>5465</v>
      </c>
      <c r="AA872" s="415">
        <v>180459</v>
      </c>
      <c r="AB872" s="431" t="s">
        <v>5466</v>
      </c>
      <c r="AC872" s="432" t="s">
        <v>5466</v>
      </c>
      <c r="AD872" s="415">
        <v>185336</v>
      </c>
      <c r="AE872" s="431" t="s">
        <v>5467</v>
      </c>
      <c r="AF872" s="432" t="s">
        <v>5467</v>
      </c>
      <c r="AG872" s="415">
        <v>190213</v>
      </c>
      <c r="AH872" s="431" t="s">
        <v>4702</v>
      </c>
      <c r="AI872" s="432" t="s">
        <v>4702</v>
      </c>
    </row>
    <row r="873" spans="1:35" x14ac:dyDescent="0.25">
      <c r="A873" s="82">
        <f>IF('Basic Calculator'!$AE$17&lt;&gt;"",IF(VLOOKUP('Basic Calculator'!$AE$17,'Basic Calculator'!$AG$18:$AI$75,3,FALSE)=D873,1,0),0)</f>
        <v>0</v>
      </c>
      <c r="B873" s="407">
        <f>IF('Basic Calculator'!$AE$18&lt;&gt;"",IF('Basic Calculator'!$AE$18=E873,1,0),0)</f>
        <v>0</v>
      </c>
      <c r="C873" s="83">
        <f t="shared" si="15"/>
        <v>0</v>
      </c>
      <c r="D873" s="434" t="s">
        <v>2500</v>
      </c>
      <c r="E873" s="434">
        <v>1</v>
      </c>
      <c r="F873" s="308">
        <v>26045</v>
      </c>
      <c r="G873" s="84" t="s">
        <v>5433</v>
      </c>
      <c r="H873" s="400" t="s">
        <v>1191</v>
      </c>
      <c r="I873" s="413">
        <v>26919</v>
      </c>
      <c r="J873" s="85" t="s">
        <v>5434</v>
      </c>
      <c r="K873" s="429" t="s">
        <v>658</v>
      </c>
      <c r="L873" s="413">
        <v>27784</v>
      </c>
      <c r="M873" s="85" t="s">
        <v>3392</v>
      </c>
      <c r="N873" s="310" t="s">
        <v>539</v>
      </c>
      <c r="O873" s="413">
        <v>28647</v>
      </c>
      <c r="P873" s="85" t="s">
        <v>2628</v>
      </c>
      <c r="Q873" s="429" t="s">
        <v>522</v>
      </c>
      <c r="R873" s="413">
        <v>29511</v>
      </c>
      <c r="S873" s="85" t="s">
        <v>2411</v>
      </c>
      <c r="T873" s="310" t="s">
        <v>2387</v>
      </c>
      <c r="U873" s="413">
        <v>30017</v>
      </c>
      <c r="V873" s="85" t="s">
        <v>1455</v>
      </c>
      <c r="W873" s="429" t="s">
        <v>1456</v>
      </c>
      <c r="X873" s="413">
        <v>30874</v>
      </c>
      <c r="Y873" s="85" t="s">
        <v>2702</v>
      </c>
      <c r="Z873" s="310" t="s">
        <v>2703</v>
      </c>
      <c r="AA873" s="413">
        <v>31738</v>
      </c>
      <c r="AB873" s="85" t="s">
        <v>2659</v>
      </c>
      <c r="AC873" s="429" t="s">
        <v>416</v>
      </c>
      <c r="AD873" s="413">
        <v>31772</v>
      </c>
      <c r="AE873" s="85" t="s">
        <v>2252</v>
      </c>
      <c r="AF873" s="429" t="s">
        <v>308</v>
      </c>
      <c r="AG873" s="413">
        <v>32579</v>
      </c>
      <c r="AH873" s="85" t="s">
        <v>1063</v>
      </c>
      <c r="AI873" s="429" t="s">
        <v>1064</v>
      </c>
    </row>
    <row r="874" spans="1:35" x14ac:dyDescent="0.25">
      <c r="A874" s="76">
        <f>IF('Basic Calculator'!$AE$17&lt;&gt;"",IF(VLOOKUP('Basic Calculator'!$AE$17,'Basic Calculator'!$AG$18:$AI$75,3,FALSE)=D874,1,0),0)</f>
        <v>0</v>
      </c>
      <c r="B874" s="405">
        <f>IF('Basic Calculator'!$AE$18&lt;&gt;"",IF('Basic Calculator'!$AE$18=E874,1,0),0)</f>
        <v>0</v>
      </c>
      <c r="C874" s="81">
        <f t="shared" si="15"/>
        <v>0</v>
      </c>
      <c r="D874" s="425" t="s">
        <v>2500</v>
      </c>
      <c r="E874" s="425">
        <v>2</v>
      </c>
      <c r="F874" s="309">
        <v>29286</v>
      </c>
      <c r="G874" s="78" t="s">
        <v>3129</v>
      </c>
      <c r="H874" s="307" t="s">
        <v>542</v>
      </c>
      <c r="I874" s="414">
        <v>29982</v>
      </c>
      <c r="J874" s="77" t="s">
        <v>185</v>
      </c>
      <c r="K874" s="430" t="s">
        <v>186</v>
      </c>
      <c r="L874" s="414">
        <v>30952</v>
      </c>
      <c r="M874" s="77" t="s">
        <v>2624</v>
      </c>
      <c r="N874" s="311" t="s">
        <v>1570</v>
      </c>
      <c r="O874" s="414">
        <v>31772</v>
      </c>
      <c r="P874" s="77" t="s">
        <v>2252</v>
      </c>
      <c r="Q874" s="430" t="s">
        <v>308</v>
      </c>
      <c r="R874" s="414">
        <v>32131</v>
      </c>
      <c r="S874" s="77" t="s">
        <v>2614</v>
      </c>
      <c r="T874" s="311" t="s">
        <v>2031</v>
      </c>
      <c r="U874" s="414">
        <v>33076</v>
      </c>
      <c r="V874" s="77" t="s">
        <v>3662</v>
      </c>
      <c r="W874" s="430" t="s">
        <v>2212</v>
      </c>
      <c r="X874" s="414">
        <v>34022</v>
      </c>
      <c r="Y874" s="77" t="s">
        <v>3435</v>
      </c>
      <c r="Z874" s="311" t="s">
        <v>1843</v>
      </c>
      <c r="AA874" s="414">
        <v>34967</v>
      </c>
      <c r="AB874" s="77" t="s">
        <v>2697</v>
      </c>
      <c r="AC874" s="430" t="s">
        <v>1199</v>
      </c>
      <c r="AD874" s="414">
        <v>35912</v>
      </c>
      <c r="AE874" s="77" t="s">
        <v>1524</v>
      </c>
      <c r="AF874" s="430" t="s">
        <v>244</v>
      </c>
      <c r="AG874" s="414">
        <v>36858</v>
      </c>
      <c r="AH874" s="77" t="s">
        <v>4066</v>
      </c>
      <c r="AI874" s="430" t="s">
        <v>1419</v>
      </c>
    </row>
    <row r="875" spans="1:35" x14ac:dyDescent="0.25">
      <c r="A875" s="76">
        <f>IF('Basic Calculator'!$AE$17&lt;&gt;"",IF(VLOOKUP('Basic Calculator'!$AE$17,'Basic Calculator'!$AG$18:$AI$75,3,FALSE)=D875,1,0),0)</f>
        <v>0</v>
      </c>
      <c r="B875" s="405">
        <f>IF('Basic Calculator'!$AE$18&lt;&gt;"",IF('Basic Calculator'!$AE$18=E875,1,0),0)</f>
        <v>0</v>
      </c>
      <c r="C875" s="81">
        <f t="shared" si="15"/>
        <v>0</v>
      </c>
      <c r="D875" s="425" t="s">
        <v>2500</v>
      </c>
      <c r="E875" s="425">
        <v>3</v>
      </c>
      <c r="F875" s="309">
        <v>38344</v>
      </c>
      <c r="G875" s="78" t="s">
        <v>989</v>
      </c>
      <c r="H875" s="307" t="s">
        <v>990</v>
      </c>
      <c r="I875" s="414">
        <v>39409</v>
      </c>
      <c r="J875" s="77" t="s">
        <v>1829</v>
      </c>
      <c r="K875" s="430" t="s">
        <v>1729</v>
      </c>
      <c r="L875" s="414">
        <v>40474</v>
      </c>
      <c r="M875" s="77" t="s">
        <v>2593</v>
      </c>
      <c r="N875" s="311" t="s">
        <v>831</v>
      </c>
      <c r="O875" s="414">
        <v>41539</v>
      </c>
      <c r="P875" s="77" t="s">
        <v>1071</v>
      </c>
      <c r="Q875" s="430" t="s">
        <v>1072</v>
      </c>
      <c r="R875" s="414">
        <v>42604</v>
      </c>
      <c r="S875" s="77" t="s">
        <v>1496</v>
      </c>
      <c r="T875" s="311" t="s">
        <v>594</v>
      </c>
      <c r="U875" s="414">
        <v>43669</v>
      </c>
      <c r="V875" s="77" t="s">
        <v>2012</v>
      </c>
      <c r="W875" s="430" t="s">
        <v>1627</v>
      </c>
      <c r="X875" s="414">
        <v>44734</v>
      </c>
      <c r="Y875" s="77" t="s">
        <v>5000</v>
      </c>
      <c r="Z875" s="311" t="s">
        <v>1794</v>
      </c>
      <c r="AA875" s="414">
        <v>45799</v>
      </c>
      <c r="AB875" s="77" t="s">
        <v>2064</v>
      </c>
      <c r="AC875" s="430" t="s">
        <v>2065</v>
      </c>
      <c r="AD875" s="414">
        <v>46864</v>
      </c>
      <c r="AE875" s="77" t="s">
        <v>1146</v>
      </c>
      <c r="AF875" s="430" t="s">
        <v>1147</v>
      </c>
      <c r="AG875" s="414">
        <v>47929</v>
      </c>
      <c r="AH875" s="77" t="s">
        <v>2069</v>
      </c>
      <c r="AI875" s="430" t="s">
        <v>502</v>
      </c>
    </row>
    <row r="876" spans="1:35" x14ac:dyDescent="0.25">
      <c r="A876" s="76">
        <f>IF('Basic Calculator'!$AE$17&lt;&gt;"",IF(VLOOKUP('Basic Calculator'!$AE$17,'Basic Calculator'!$AG$18:$AI$75,3,FALSE)=D876,1,0),0)</f>
        <v>0</v>
      </c>
      <c r="B876" s="405">
        <f>IF('Basic Calculator'!$AE$18&lt;&gt;"",IF('Basic Calculator'!$AE$18=E876,1,0),0)</f>
        <v>0</v>
      </c>
      <c r="C876" s="81">
        <f t="shared" si="15"/>
        <v>0</v>
      </c>
      <c r="D876" s="425" t="s">
        <v>2500</v>
      </c>
      <c r="E876" s="425">
        <v>4</v>
      </c>
      <c r="F876" s="309">
        <v>43041</v>
      </c>
      <c r="G876" s="78" t="s">
        <v>1000</v>
      </c>
      <c r="H876" s="307" t="s">
        <v>795</v>
      </c>
      <c r="I876" s="414">
        <v>44237</v>
      </c>
      <c r="J876" s="77" t="s">
        <v>1074</v>
      </c>
      <c r="K876" s="430" t="s">
        <v>1075</v>
      </c>
      <c r="L876" s="414">
        <v>45432</v>
      </c>
      <c r="M876" s="77" t="s">
        <v>349</v>
      </c>
      <c r="N876" s="311" t="s">
        <v>350</v>
      </c>
      <c r="O876" s="414">
        <v>46627</v>
      </c>
      <c r="P876" s="77" t="s">
        <v>1491</v>
      </c>
      <c r="Q876" s="430" t="s">
        <v>1795</v>
      </c>
      <c r="R876" s="414">
        <v>47822</v>
      </c>
      <c r="S876" s="77" t="s">
        <v>1477</v>
      </c>
      <c r="T876" s="311" t="s">
        <v>1478</v>
      </c>
      <c r="U876" s="414">
        <v>49018</v>
      </c>
      <c r="V876" s="77" t="s">
        <v>1400</v>
      </c>
      <c r="W876" s="430" t="s">
        <v>1411</v>
      </c>
      <c r="X876" s="414">
        <v>50213</v>
      </c>
      <c r="Y876" s="77" t="s">
        <v>1134</v>
      </c>
      <c r="Z876" s="311" t="s">
        <v>1338</v>
      </c>
      <c r="AA876" s="414">
        <v>51408</v>
      </c>
      <c r="AB876" s="77" t="s">
        <v>1805</v>
      </c>
      <c r="AC876" s="430" t="s">
        <v>397</v>
      </c>
      <c r="AD876" s="414">
        <v>52603</v>
      </c>
      <c r="AE876" s="77" t="s">
        <v>1219</v>
      </c>
      <c r="AF876" s="430" t="s">
        <v>1220</v>
      </c>
      <c r="AG876" s="414">
        <v>53799</v>
      </c>
      <c r="AH876" s="77" t="s">
        <v>2234</v>
      </c>
      <c r="AI876" s="430" t="s">
        <v>2192</v>
      </c>
    </row>
    <row r="877" spans="1:35" x14ac:dyDescent="0.25">
      <c r="A877" s="76">
        <f>IF('Basic Calculator'!$AE$17&lt;&gt;"",IF(VLOOKUP('Basic Calculator'!$AE$17,'Basic Calculator'!$AG$18:$AI$75,3,FALSE)=D877,1,0),0)</f>
        <v>0</v>
      </c>
      <c r="B877" s="405">
        <f>IF('Basic Calculator'!$AE$18&lt;&gt;"",IF('Basic Calculator'!$AE$18=E877,1,0),0)</f>
        <v>0</v>
      </c>
      <c r="C877" s="81">
        <f t="shared" si="15"/>
        <v>0</v>
      </c>
      <c r="D877" s="425" t="s">
        <v>2500</v>
      </c>
      <c r="E877" s="425">
        <v>5</v>
      </c>
      <c r="F877" s="309">
        <v>49494</v>
      </c>
      <c r="G877" s="78" t="s">
        <v>986</v>
      </c>
      <c r="H877" s="307" t="s">
        <v>601</v>
      </c>
      <c r="I877" s="414">
        <v>50831</v>
      </c>
      <c r="J877" s="77" t="s">
        <v>759</v>
      </c>
      <c r="K877" s="430" t="s">
        <v>760</v>
      </c>
      <c r="L877" s="414">
        <v>52169</v>
      </c>
      <c r="M877" s="77" t="s">
        <v>3344</v>
      </c>
      <c r="N877" s="311" t="s">
        <v>3345</v>
      </c>
      <c r="O877" s="414">
        <v>53506</v>
      </c>
      <c r="P877" s="77" t="s">
        <v>194</v>
      </c>
      <c r="Q877" s="430" t="s">
        <v>1594</v>
      </c>
      <c r="R877" s="414">
        <v>54843</v>
      </c>
      <c r="S877" s="77" t="s">
        <v>988</v>
      </c>
      <c r="T877" s="311" t="s">
        <v>2046</v>
      </c>
      <c r="U877" s="414">
        <v>56181</v>
      </c>
      <c r="V877" s="77" t="s">
        <v>3291</v>
      </c>
      <c r="W877" s="430" t="s">
        <v>1092</v>
      </c>
      <c r="X877" s="414">
        <v>57518</v>
      </c>
      <c r="Y877" s="77" t="s">
        <v>990</v>
      </c>
      <c r="Z877" s="311" t="s">
        <v>2083</v>
      </c>
      <c r="AA877" s="414">
        <v>58856</v>
      </c>
      <c r="AB877" s="77" t="s">
        <v>992</v>
      </c>
      <c r="AC877" s="430" t="s">
        <v>901</v>
      </c>
      <c r="AD877" s="414">
        <v>60193</v>
      </c>
      <c r="AE877" s="77" t="s">
        <v>2859</v>
      </c>
      <c r="AF877" s="430" t="s">
        <v>2445</v>
      </c>
      <c r="AG877" s="414">
        <v>61530</v>
      </c>
      <c r="AH877" s="77" t="s">
        <v>918</v>
      </c>
      <c r="AI877" s="430" t="s">
        <v>2638</v>
      </c>
    </row>
    <row r="878" spans="1:35" x14ac:dyDescent="0.25">
      <c r="A878" s="76">
        <f>IF('Basic Calculator'!$AE$17&lt;&gt;"",IF(VLOOKUP('Basic Calculator'!$AE$17,'Basic Calculator'!$AG$18:$AI$75,3,FALSE)=D878,1,0),0)</f>
        <v>0</v>
      </c>
      <c r="B878" s="405">
        <f>IF('Basic Calculator'!$AE$18&lt;&gt;"",IF('Basic Calculator'!$AE$18=E878,1,0),0)</f>
        <v>0</v>
      </c>
      <c r="C878" s="81">
        <f t="shared" si="15"/>
        <v>0</v>
      </c>
      <c r="D878" s="425" t="s">
        <v>2500</v>
      </c>
      <c r="E878" s="425">
        <v>6</v>
      </c>
      <c r="F878" s="309">
        <v>52193</v>
      </c>
      <c r="G878" s="78" t="s">
        <v>1506</v>
      </c>
      <c r="H878" s="307" t="s">
        <v>1507</v>
      </c>
      <c r="I878" s="414">
        <v>53685</v>
      </c>
      <c r="J878" s="77" t="s">
        <v>1020</v>
      </c>
      <c r="K878" s="430" t="s">
        <v>1021</v>
      </c>
      <c r="L878" s="414">
        <v>55176</v>
      </c>
      <c r="M878" s="77" t="s">
        <v>1764</v>
      </c>
      <c r="N878" s="311" t="s">
        <v>1765</v>
      </c>
      <c r="O878" s="414">
        <v>56668</v>
      </c>
      <c r="P878" s="77" t="s">
        <v>314</v>
      </c>
      <c r="Q878" s="430" t="s">
        <v>1513</v>
      </c>
      <c r="R878" s="414">
        <v>58159</v>
      </c>
      <c r="S878" s="77" t="s">
        <v>1482</v>
      </c>
      <c r="T878" s="311" t="s">
        <v>1488</v>
      </c>
      <c r="U878" s="414">
        <v>59651</v>
      </c>
      <c r="V878" s="77" t="s">
        <v>1028</v>
      </c>
      <c r="W878" s="430" t="s">
        <v>1551</v>
      </c>
      <c r="X878" s="414">
        <v>61142</v>
      </c>
      <c r="Y878" s="77" t="s">
        <v>1285</v>
      </c>
      <c r="Z878" s="311" t="s">
        <v>3050</v>
      </c>
      <c r="AA878" s="414">
        <v>62633</v>
      </c>
      <c r="AB878" s="77" t="s">
        <v>1996</v>
      </c>
      <c r="AC878" s="430" t="s">
        <v>2279</v>
      </c>
      <c r="AD878" s="414">
        <v>64125</v>
      </c>
      <c r="AE878" s="77" t="s">
        <v>2409</v>
      </c>
      <c r="AF878" s="430" t="s">
        <v>2587</v>
      </c>
      <c r="AG878" s="414">
        <v>65616</v>
      </c>
      <c r="AH878" s="77" t="s">
        <v>3498</v>
      </c>
      <c r="AI878" s="430" t="s">
        <v>3616</v>
      </c>
    </row>
    <row r="879" spans="1:35" x14ac:dyDescent="0.25">
      <c r="A879" s="76">
        <f>IF('Basic Calculator'!$AE$17&lt;&gt;"",IF(VLOOKUP('Basic Calculator'!$AE$17,'Basic Calculator'!$AG$18:$AI$75,3,FALSE)=D879,1,0),0)</f>
        <v>0</v>
      </c>
      <c r="B879" s="405">
        <f>IF('Basic Calculator'!$AE$18&lt;&gt;"",IF('Basic Calculator'!$AE$18=E879,1,0),0)</f>
        <v>0</v>
      </c>
      <c r="C879" s="81">
        <f t="shared" si="15"/>
        <v>0</v>
      </c>
      <c r="D879" s="425" t="s">
        <v>2500</v>
      </c>
      <c r="E879" s="425">
        <v>7</v>
      </c>
      <c r="F879" s="309">
        <v>56342</v>
      </c>
      <c r="G879" s="78" t="s">
        <v>427</v>
      </c>
      <c r="H879" s="307" t="s">
        <v>1281</v>
      </c>
      <c r="I879" s="414">
        <v>57999</v>
      </c>
      <c r="J879" s="77" t="s">
        <v>1724</v>
      </c>
      <c r="K879" s="430" t="s">
        <v>1725</v>
      </c>
      <c r="L879" s="414">
        <v>59656</v>
      </c>
      <c r="M879" s="77" t="s">
        <v>1028</v>
      </c>
      <c r="N879" s="311" t="s">
        <v>1551</v>
      </c>
      <c r="O879" s="414">
        <v>61314</v>
      </c>
      <c r="P879" s="77" t="s">
        <v>638</v>
      </c>
      <c r="Q879" s="430" t="s">
        <v>1837</v>
      </c>
      <c r="R879" s="414">
        <v>62971</v>
      </c>
      <c r="S879" s="77" t="s">
        <v>285</v>
      </c>
      <c r="T879" s="311" t="s">
        <v>1745</v>
      </c>
      <c r="U879" s="414">
        <v>64628</v>
      </c>
      <c r="V879" s="77" t="s">
        <v>1856</v>
      </c>
      <c r="W879" s="430" t="s">
        <v>3575</v>
      </c>
      <c r="X879" s="414">
        <v>66285</v>
      </c>
      <c r="Y879" s="77" t="s">
        <v>442</v>
      </c>
      <c r="Z879" s="311" t="s">
        <v>2772</v>
      </c>
      <c r="AA879" s="414">
        <v>67943</v>
      </c>
      <c r="AB879" s="77" t="s">
        <v>2836</v>
      </c>
      <c r="AC879" s="430" t="s">
        <v>5316</v>
      </c>
      <c r="AD879" s="414">
        <v>69600</v>
      </c>
      <c r="AE879" s="77" t="s">
        <v>621</v>
      </c>
      <c r="AF879" s="430" t="s">
        <v>3226</v>
      </c>
      <c r="AG879" s="414">
        <v>71257</v>
      </c>
      <c r="AH879" s="77" t="s">
        <v>2609</v>
      </c>
      <c r="AI879" s="430" t="s">
        <v>3226</v>
      </c>
    </row>
    <row r="880" spans="1:35" x14ac:dyDescent="0.25">
      <c r="A880" s="76">
        <f>IF('Basic Calculator'!$AE$17&lt;&gt;"",IF(VLOOKUP('Basic Calculator'!$AE$17,'Basic Calculator'!$AG$18:$AI$75,3,FALSE)=D880,1,0),0)</f>
        <v>0</v>
      </c>
      <c r="B880" s="405">
        <f>IF('Basic Calculator'!$AE$18&lt;&gt;"",IF('Basic Calculator'!$AE$18=E880,1,0),0)</f>
        <v>0</v>
      </c>
      <c r="C880" s="81">
        <f t="shared" si="15"/>
        <v>0</v>
      </c>
      <c r="D880" s="425" t="s">
        <v>2500</v>
      </c>
      <c r="E880" s="425">
        <v>8</v>
      </c>
      <c r="F880" s="309">
        <v>58724</v>
      </c>
      <c r="G880" s="78" t="s">
        <v>582</v>
      </c>
      <c r="H880" s="307" t="s">
        <v>2174</v>
      </c>
      <c r="I880" s="414">
        <v>60559</v>
      </c>
      <c r="J880" s="77" t="s">
        <v>1295</v>
      </c>
      <c r="K880" s="430" t="s">
        <v>1296</v>
      </c>
      <c r="L880" s="414">
        <v>62394</v>
      </c>
      <c r="M880" s="77" t="s">
        <v>1834</v>
      </c>
      <c r="N880" s="311" t="s">
        <v>1750</v>
      </c>
      <c r="O880" s="414">
        <v>64229</v>
      </c>
      <c r="P880" s="77" t="s">
        <v>1213</v>
      </c>
      <c r="Q880" s="430" t="s">
        <v>2862</v>
      </c>
      <c r="R880" s="414">
        <v>66064</v>
      </c>
      <c r="S880" s="77" t="s">
        <v>2430</v>
      </c>
      <c r="T880" s="311" t="s">
        <v>2938</v>
      </c>
      <c r="U880" s="414">
        <v>67899</v>
      </c>
      <c r="V880" s="77" t="s">
        <v>3258</v>
      </c>
      <c r="W880" s="430" t="s">
        <v>1628</v>
      </c>
      <c r="X880" s="414">
        <v>69734</v>
      </c>
      <c r="Y880" s="77" t="s">
        <v>844</v>
      </c>
      <c r="Z880" s="311" t="s">
        <v>3226</v>
      </c>
      <c r="AA880" s="414">
        <v>71569</v>
      </c>
      <c r="AB880" s="77" t="s">
        <v>558</v>
      </c>
      <c r="AC880" s="430" t="s">
        <v>3226</v>
      </c>
      <c r="AD880" s="414">
        <v>73404</v>
      </c>
      <c r="AE880" s="77" t="s">
        <v>3337</v>
      </c>
      <c r="AF880" s="430" t="s">
        <v>3226</v>
      </c>
      <c r="AG880" s="414">
        <v>75239</v>
      </c>
      <c r="AH880" s="77" t="s">
        <v>1218</v>
      </c>
      <c r="AI880" s="430" t="s">
        <v>3226</v>
      </c>
    </row>
    <row r="881" spans="1:35" x14ac:dyDescent="0.25">
      <c r="A881" s="76">
        <f>IF('Basic Calculator'!$AE$17&lt;&gt;"",IF(VLOOKUP('Basic Calculator'!$AE$17,'Basic Calculator'!$AG$18:$AI$75,3,FALSE)=D881,1,0),0)</f>
        <v>0</v>
      </c>
      <c r="B881" s="405">
        <f>IF('Basic Calculator'!$AE$18&lt;&gt;"",IF('Basic Calculator'!$AE$18=E881,1,0),0)</f>
        <v>0</v>
      </c>
      <c r="C881" s="81">
        <f t="shared" si="15"/>
        <v>0</v>
      </c>
      <c r="D881" s="425" t="s">
        <v>2500</v>
      </c>
      <c r="E881" s="425">
        <v>9</v>
      </c>
      <c r="F881" s="309">
        <v>62835</v>
      </c>
      <c r="G881" s="78" t="s">
        <v>1710</v>
      </c>
      <c r="H881" s="307" t="s">
        <v>2482</v>
      </c>
      <c r="I881" s="414">
        <v>64862</v>
      </c>
      <c r="J881" s="77" t="s">
        <v>451</v>
      </c>
      <c r="K881" s="430" t="s">
        <v>3863</v>
      </c>
      <c r="L881" s="414">
        <v>66888</v>
      </c>
      <c r="M881" s="77" t="s">
        <v>2398</v>
      </c>
      <c r="N881" s="311" t="s">
        <v>3715</v>
      </c>
      <c r="O881" s="414">
        <v>68915</v>
      </c>
      <c r="P881" s="77" t="s">
        <v>2636</v>
      </c>
      <c r="Q881" s="430" t="s">
        <v>3536</v>
      </c>
      <c r="R881" s="414">
        <v>70942</v>
      </c>
      <c r="S881" s="77" t="s">
        <v>479</v>
      </c>
      <c r="T881" s="311" t="s">
        <v>3226</v>
      </c>
      <c r="U881" s="414">
        <v>72969</v>
      </c>
      <c r="V881" s="77" t="s">
        <v>896</v>
      </c>
      <c r="W881" s="430" t="s">
        <v>3226</v>
      </c>
      <c r="X881" s="414">
        <v>74996</v>
      </c>
      <c r="Y881" s="77" t="s">
        <v>2042</v>
      </c>
      <c r="Z881" s="311" t="s">
        <v>3226</v>
      </c>
      <c r="AA881" s="414">
        <v>77023</v>
      </c>
      <c r="AB881" s="77" t="s">
        <v>2898</v>
      </c>
      <c r="AC881" s="430" t="s">
        <v>3226</v>
      </c>
      <c r="AD881" s="414">
        <v>79050</v>
      </c>
      <c r="AE881" s="77" t="s">
        <v>859</v>
      </c>
      <c r="AF881" s="430" t="s">
        <v>3226</v>
      </c>
      <c r="AG881" s="414">
        <v>81076</v>
      </c>
      <c r="AH881" s="77" t="s">
        <v>692</v>
      </c>
      <c r="AI881" s="430" t="s">
        <v>3226</v>
      </c>
    </row>
    <row r="882" spans="1:35" x14ac:dyDescent="0.25">
      <c r="A882" s="76">
        <f>IF('Basic Calculator'!$AE$17&lt;&gt;"",IF(VLOOKUP('Basic Calculator'!$AE$17,'Basic Calculator'!$AG$18:$AI$75,3,FALSE)=D882,1,0),0)</f>
        <v>0</v>
      </c>
      <c r="B882" s="405">
        <f>IF('Basic Calculator'!$AE$18&lt;&gt;"",IF('Basic Calculator'!$AE$18=E882,1,0),0)</f>
        <v>0</v>
      </c>
      <c r="C882" s="81">
        <f t="shared" si="15"/>
        <v>0</v>
      </c>
      <c r="D882" s="425" t="s">
        <v>2500</v>
      </c>
      <c r="E882" s="425">
        <v>10</v>
      </c>
      <c r="F882" s="309">
        <v>69195</v>
      </c>
      <c r="G882" s="78" t="s">
        <v>394</v>
      </c>
      <c r="H882" s="307" t="s">
        <v>3226</v>
      </c>
      <c r="I882" s="414">
        <v>71427</v>
      </c>
      <c r="J882" s="77" t="s">
        <v>1240</v>
      </c>
      <c r="K882" s="430" t="s">
        <v>3226</v>
      </c>
      <c r="L882" s="414">
        <v>73658</v>
      </c>
      <c r="M882" s="77" t="s">
        <v>898</v>
      </c>
      <c r="N882" s="311" t="s">
        <v>3226</v>
      </c>
      <c r="O882" s="414">
        <v>75890</v>
      </c>
      <c r="P882" s="77" t="s">
        <v>975</v>
      </c>
      <c r="Q882" s="430" t="s">
        <v>3226</v>
      </c>
      <c r="R882" s="414">
        <v>78122</v>
      </c>
      <c r="S882" s="77" t="s">
        <v>3952</v>
      </c>
      <c r="T882" s="311" t="s">
        <v>3226</v>
      </c>
      <c r="U882" s="414">
        <v>80354</v>
      </c>
      <c r="V882" s="77" t="s">
        <v>2241</v>
      </c>
      <c r="W882" s="430" t="s">
        <v>3226</v>
      </c>
      <c r="X882" s="414">
        <v>82586</v>
      </c>
      <c r="Y882" s="77" t="s">
        <v>1382</v>
      </c>
      <c r="Z882" s="311" t="s">
        <v>3226</v>
      </c>
      <c r="AA882" s="414">
        <v>84817</v>
      </c>
      <c r="AB882" s="77" t="s">
        <v>2803</v>
      </c>
      <c r="AC882" s="430" t="s">
        <v>3226</v>
      </c>
      <c r="AD882" s="414">
        <v>87049</v>
      </c>
      <c r="AE882" s="77" t="s">
        <v>5468</v>
      </c>
      <c r="AF882" s="430" t="s">
        <v>3226</v>
      </c>
      <c r="AG882" s="414">
        <v>89281</v>
      </c>
      <c r="AH882" s="77" t="s">
        <v>1376</v>
      </c>
      <c r="AI882" s="430" t="s">
        <v>3226</v>
      </c>
    </row>
    <row r="883" spans="1:35" x14ac:dyDescent="0.25">
      <c r="A883" s="76">
        <f>IF('Basic Calculator'!$AE$17&lt;&gt;"",IF(VLOOKUP('Basic Calculator'!$AE$17,'Basic Calculator'!$AG$18:$AI$75,3,FALSE)=D883,1,0),0)</f>
        <v>0</v>
      </c>
      <c r="B883" s="405">
        <f>IF('Basic Calculator'!$AE$18&lt;&gt;"",IF('Basic Calculator'!$AE$18=E883,1,0),0)</f>
        <v>0</v>
      </c>
      <c r="C883" s="81">
        <f t="shared" si="15"/>
        <v>0</v>
      </c>
      <c r="D883" s="425" t="s">
        <v>2500</v>
      </c>
      <c r="E883" s="425">
        <v>11</v>
      </c>
      <c r="F883" s="309">
        <v>73572</v>
      </c>
      <c r="G883" s="78" t="s">
        <v>1332</v>
      </c>
      <c r="H883" s="307" t="s">
        <v>3226</v>
      </c>
      <c r="I883" s="414">
        <v>76024</v>
      </c>
      <c r="J883" s="77" t="s">
        <v>4008</v>
      </c>
      <c r="K883" s="430" t="s">
        <v>3226</v>
      </c>
      <c r="L883" s="414">
        <v>78476</v>
      </c>
      <c r="M883" s="77" t="s">
        <v>2761</v>
      </c>
      <c r="N883" s="311" t="s">
        <v>3226</v>
      </c>
      <c r="O883" s="414">
        <v>80928</v>
      </c>
      <c r="P883" s="77" t="s">
        <v>632</v>
      </c>
      <c r="Q883" s="430" t="s">
        <v>3226</v>
      </c>
      <c r="R883" s="414">
        <v>83380</v>
      </c>
      <c r="S883" s="77" t="s">
        <v>634</v>
      </c>
      <c r="T883" s="311" t="s">
        <v>3226</v>
      </c>
      <c r="U883" s="414">
        <v>85833</v>
      </c>
      <c r="V883" s="77" t="s">
        <v>2895</v>
      </c>
      <c r="W883" s="430" t="s">
        <v>3226</v>
      </c>
      <c r="X883" s="414">
        <v>88285</v>
      </c>
      <c r="Y883" s="77" t="s">
        <v>901</v>
      </c>
      <c r="Z883" s="311" t="s">
        <v>3226</v>
      </c>
      <c r="AA883" s="414">
        <v>90737</v>
      </c>
      <c r="AB883" s="77" t="s">
        <v>5237</v>
      </c>
      <c r="AC883" s="430" t="s">
        <v>3226</v>
      </c>
      <c r="AD883" s="414">
        <v>93189</v>
      </c>
      <c r="AE883" s="77" t="s">
        <v>3363</v>
      </c>
      <c r="AF883" s="430" t="s">
        <v>3226</v>
      </c>
      <c r="AG883" s="414">
        <v>95641</v>
      </c>
      <c r="AH883" s="77" t="s">
        <v>2719</v>
      </c>
      <c r="AI883" s="430" t="s">
        <v>3226</v>
      </c>
    </row>
    <row r="884" spans="1:35" x14ac:dyDescent="0.25">
      <c r="A884" s="76">
        <f>IF('Basic Calculator'!$AE$17&lt;&gt;"",IF(VLOOKUP('Basic Calculator'!$AE$17,'Basic Calculator'!$AG$18:$AI$75,3,FALSE)=D884,1,0),0)</f>
        <v>0</v>
      </c>
      <c r="B884" s="405">
        <f>IF('Basic Calculator'!$AE$18&lt;&gt;"",IF('Basic Calculator'!$AE$18=E884,1,0),0)</f>
        <v>0</v>
      </c>
      <c r="C884" s="81">
        <f t="shared" si="15"/>
        <v>0</v>
      </c>
      <c r="D884" s="425" t="s">
        <v>2500</v>
      </c>
      <c r="E884" s="425">
        <v>12</v>
      </c>
      <c r="F884" s="309">
        <v>88183</v>
      </c>
      <c r="G884" s="78" t="s">
        <v>3864</v>
      </c>
      <c r="H884" s="307" t="s">
        <v>3226</v>
      </c>
      <c r="I884" s="414">
        <v>91122</v>
      </c>
      <c r="J884" s="77" t="s">
        <v>3634</v>
      </c>
      <c r="K884" s="430" t="s">
        <v>3226</v>
      </c>
      <c r="L884" s="414">
        <v>94061</v>
      </c>
      <c r="M884" s="77" t="s">
        <v>4028</v>
      </c>
      <c r="N884" s="311" t="s">
        <v>3226</v>
      </c>
      <c r="O884" s="414">
        <v>97000</v>
      </c>
      <c r="P884" s="77" t="s">
        <v>5469</v>
      </c>
      <c r="Q884" s="430" t="s">
        <v>3226</v>
      </c>
      <c r="R884" s="414">
        <v>99939</v>
      </c>
      <c r="S884" s="77" t="s">
        <v>3755</v>
      </c>
      <c r="T884" s="311" t="s">
        <v>3226</v>
      </c>
      <c r="U884" s="414">
        <v>102878</v>
      </c>
      <c r="V884" s="77" t="s">
        <v>2203</v>
      </c>
      <c r="W884" s="430" t="s">
        <v>3226</v>
      </c>
      <c r="X884" s="414">
        <v>105817</v>
      </c>
      <c r="Y884" s="77" t="s">
        <v>3447</v>
      </c>
      <c r="Z884" s="311" t="s">
        <v>3447</v>
      </c>
      <c r="AA884" s="414">
        <v>108756</v>
      </c>
      <c r="AB884" s="77" t="s">
        <v>3671</v>
      </c>
      <c r="AC884" s="430" t="s">
        <v>3671</v>
      </c>
      <c r="AD884" s="414">
        <v>111695</v>
      </c>
      <c r="AE884" s="77" t="s">
        <v>3781</v>
      </c>
      <c r="AF884" s="430" t="s">
        <v>3781</v>
      </c>
      <c r="AG884" s="414">
        <v>114634</v>
      </c>
      <c r="AH884" s="77" t="s">
        <v>4633</v>
      </c>
      <c r="AI884" s="430" t="s">
        <v>4633</v>
      </c>
    </row>
    <row r="885" spans="1:35" x14ac:dyDescent="0.25">
      <c r="A885" s="76">
        <f>IF('Basic Calculator'!$AE$17&lt;&gt;"",IF(VLOOKUP('Basic Calculator'!$AE$17,'Basic Calculator'!$AG$18:$AI$75,3,FALSE)=D885,1,0),0)</f>
        <v>0</v>
      </c>
      <c r="B885" s="405">
        <f>IF('Basic Calculator'!$AE$18&lt;&gt;"",IF('Basic Calculator'!$AE$18=E885,1,0),0)</f>
        <v>0</v>
      </c>
      <c r="C885" s="81">
        <f t="shared" si="15"/>
        <v>0</v>
      </c>
      <c r="D885" s="425" t="s">
        <v>2500</v>
      </c>
      <c r="E885" s="425">
        <v>13</v>
      </c>
      <c r="F885" s="309">
        <v>104861</v>
      </c>
      <c r="G885" s="78" t="s">
        <v>4668</v>
      </c>
      <c r="H885" s="307" t="s">
        <v>4668</v>
      </c>
      <c r="I885" s="414">
        <v>108357</v>
      </c>
      <c r="J885" s="77" t="s">
        <v>3840</v>
      </c>
      <c r="K885" s="430" t="s">
        <v>3840</v>
      </c>
      <c r="L885" s="414">
        <v>111852</v>
      </c>
      <c r="M885" s="77" t="s">
        <v>5383</v>
      </c>
      <c r="N885" s="311" t="s">
        <v>5383</v>
      </c>
      <c r="O885" s="414">
        <v>115348</v>
      </c>
      <c r="P885" s="77" t="s">
        <v>5470</v>
      </c>
      <c r="Q885" s="430" t="s">
        <v>5470</v>
      </c>
      <c r="R885" s="414">
        <v>118844</v>
      </c>
      <c r="S885" s="77" t="s">
        <v>3740</v>
      </c>
      <c r="T885" s="311" t="s">
        <v>3740</v>
      </c>
      <c r="U885" s="414">
        <v>122340</v>
      </c>
      <c r="V885" s="77" t="s">
        <v>3672</v>
      </c>
      <c r="W885" s="430" t="s">
        <v>3672</v>
      </c>
      <c r="X885" s="414">
        <v>125835</v>
      </c>
      <c r="Y885" s="77" t="s">
        <v>3450</v>
      </c>
      <c r="Z885" s="311" t="s">
        <v>3450</v>
      </c>
      <c r="AA885" s="414">
        <v>129331</v>
      </c>
      <c r="AB885" s="77" t="s">
        <v>5471</v>
      </c>
      <c r="AC885" s="430" t="s">
        <v>5471</v>
      </c>
      <c r="AD885" s="414">
        <v>132827</v>
      </c>
      <c r="AE885" s="77" t="s">
        <v>3784</v>
      </c>
      <c r="AF885" s="430" t="s">
        <v>3784</v>
      </c>
      <c r="AG885" s="414">
        <v>136323</v>
      </c>
      <c r="AH885" s="77" t="s">
        <v>5472</v>
      </c>
      <c r="AI885" s="430" t="s">
        <v>5472</v>
      </c>
    </row>
    <row r="886" spans="1:35" x14ac:dyDescent="0.25">
      <c r="A886" s="76">
        <f>IF('Basic Calculator'!$AE$17&lt;&gt;"",IF(VLOOKUP('Basic Calculator'!$AE$17,'Basic Calculator'!$AG$18:$AI$75,3,FALSE)=D886,1,0),0)</f>
        <v>0</v>
      </c>
      <c r="B886" s="405">
        <f>IF('Basic Calculator'!$AE$18&lt;&gt;"",IF('Basic Calculator'!$AE$18=E886,1,0),0)</f>
        <v>0</v>
      </c>
      <c r="C886" s="81">
        <f t="shared" si="15"/>
        <v>0</v>
      </c>
      <c r="D886" s="425" t="s">
        <v>2500</v>
      </c>
      <c r="E886" s="425">
        <v>14</v>
      </c>
      <c r="F886" s="309">
        <v>123914</v>
      </c>
      <c r="G886" s="78" t="s">
        <v>5473</v>
      </c>
      <c r="H886" s="307" t="s">
        <v>5473</v>
      </c>
      <c r="I886" s="414">
        <v>128045</v>
      </c>
      <c r="J886" s="77" t="s">
        <v>3997</v>
      </c>
      <c r="K886" s="430" t="s">
        <v>3997</v>
      </c>
      <c r="L886" s="414">
        <v>132175</v>
      </c>
      <c r="M886" s="77" t="s">
        <v>5052</v>
      </c>
      <c r="N886" s="311" t="s">
        <v>5052</v>
      </c>
      <c r="O886" s="414">
        <v>136306</v>
      </c>
      <c r="P886" s="77" t="s">
        <v>2604</v>
      </c>
      <c r="Q886" s="430" t="s">
        <v>2604</v>
      </c>
      <c r="R886" s="414">
        <v>140437</v>
      </c>
      <c r="S886" s="77" t="s">
        <v>3743</v>
      </c>
      <c r="T886" s="311" t="s">
        <v>3743</v>
      </c>
      <c r="U886" s="414">
        <v>144567</v>
      </c>
      <c r="V886" s="77" t="s">
        <v>3495</v>
      </c>
      <c r="W886" s="430" t="s">
        <v>3495</v>
      </c>
      <c r="X886" s="414">
        <v>148698</v>
      </c>
      <c r="Y886" s="77" t="s">
        <v>3453</v>
      </c>
      <c r="Z886" s="311" t="s">
        <v>3453</v>
      </c>
      <c r="AA886" s="414">
        <v>152829</v>
      </c>
      <c r="AB886" s="77" t="s">
        <v>5474</v>
      </c>
      <c r="AC886" s="430" t="s">
        <v>5474</v>
      </c>
      <c r="AD886" s="414">
        <v>156960</v>
      </c>
      <c r="AE886" s="77" t="s">
        <v>4213</v>
      </c>
      <c r="AF886" s="430" t="s">
        <v>4213</v>
      </c>
      <c r="AG886" s="414">
        <v>161090</v>
      </c>
      <c r="AH886" s="77" t="s">
        <v>3832</v>
      </c>
      <c r="AI886" s="430" t="s">
        <v>3832</v>
      </c>
    </row>
    <row r="887" spans="1:35" ht="15.75" thickBot="1" x14ac:dyDescent="0.3">
      <c r="A887" s="419">
        <f>IF('Basic Calculator'!$AE$17&lt;&gt;"",IF(VLOOKUP('Basic Calculator'!$AE$17,'Basic Calculator'!$AG$18:$AI$75,3,FALSE)=D887,1,0),0)</f>
        <v>0</v>
      </c>
      <c r="B887" s="420">
        <f>IF('Basic Calculator'!$AE$18&lt;&gt;"",IF('Basic Calculator'!$AE$18=E887,1,0),0)</f>
        <v>0</v>
      </c>
      <c r="C887" s="422">
        <f t="shared" si="15"/>
        <v>0</v>
      </c>
      <c r="D887" s="426" t="s">
        <v>2500</v>
      </c>
      <c r="E887" s="426">
        <v>15</v>
      </c>
      <c r="F887" s="423">
        <v>145754</v>
      </c>
      <c r="G887" s="416" t="s">
        <v>5475</v>
      </c>
      <c r="H887" s="428" t="s">
        <v>5475</v>
      </c>
      <c r="I887" s="415">
        <v>150612</v>
      </c>
      <c r="J887" s="431" t="s">
        <v>4248</v>
      </c>
      <c r="K887" s="432" t="s">
        <v>4248</v>
      </c>
      <c r="L887" s="415">
        <v>155470</v>
      </c>
      <c r="M887" s="431" t="s">
        <v>5476</v>
      </c>
      <c r="N887" s="433" t="s">
        <v>5476</v>
      </c>
      <c r="O887" s="415">
        <v>160329</v>
      </c>
      <c r="P887" s="431" t="s">
        <v>2605</v>
      </c>
      <c r="Q887" s="432" t="s">
        <v>2605</v>
      </c>
      <c r="R887" s="415">
        <v>165187</v>
      </c>
      <c r="S887" s="431" t="s">
        <v>3746</v>
      </c>
      <c r="T887" s="433" t="s">
        <v>3746</v>
      </c>
      <c r="U887" s="415">
        <v>170045</v>
      </c>
      <c r="V887" s="431" t="s">
        <v>3678</v>
      </c>
      <c r="W887" s="432" t="s">
        <v>3678</v>
      </c>
      <c r="X887" s="415">
        <v>174903</v>
      </c>
      <c r="Y887" s="431" t="s">
        <v>5477</v>
      </c>
      <c r="Z887" s="433" t="s">
        <v>5477</v>
      </c>
      <c r="AA887" s="415">
        <v>179761</v>
      </c>
      <c r="AB887" s="431" t="s">
        <v>5478</v>
      </c>
      <c r="AC887" s="432" t="s">
        <v>5478</v>
      </c>
      <c r="AD887" s="415">
        <v>184619</v>
      </c>
      <c r="AE887" s="431" t="s">
        <v>5479</v>
      </c>
      <c r="AF887" s="432" t="s">
        <v>5479</v>
      </c>
      <c r="AG887" s="415">
        <v>189477</v>
      </c>
      <c r="AH887" s="431" t="s">
        <v>5480</v>
      </c>
      <c r="AI887" s="432" t="s">
        <v>5480</v>
      </c>
    </row>
  </sheetData>
  <sheetProtection algorithmName="SHA-512" hashValue="L3t93z7ULF4KGyA3tRJkhrsLJvK134chld8JOpzncrHPc1/+iwZoJWlj6zNV6yld0oD/is0bIISmlmNeg2hIHw==" saltValue="Yhsm6nPXUC9ZfJsRA9qvMw==" spinCount="100000" sheet="1" objects="1" scenarios="1"/>
  <autoFilter ref="D2:E2" xr:uid="{00000000-0009-0000-0000-000008000000}"/>
  <mergeCells count="10">
    <mergeCell ref="X1:Z1"/>
    <mergeCell ref="AA1:AC1"/>
    <mergeCell ref="AD1:AF1"/>
    <mergeCell ref="AG1:AI1"/>
    <mergeCell ref="F1:H1"/>
    <mergeCell ref="I1:K1"/>
    <mergeCell ref="L1:N1"/>
    <mergeCell ref="O1:Q1"/>
    <mergeCell ref="R1:T1"/>
    <mergeCell ref="U1:W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E4A5695E198049B61BE502EFE458F6" ma:contentTypeVersion="8" ma:contentTypeDescription="Create a new document." ma:contentTypeScope="" ma:versionID="1d618689712a27cdd18a08d40b18ac65">
  <xsd:schema xmlns:xsd="http://www.w3.org/2001/XMLSchema" xmlns:xs="http://www.w3.org/2001/XMLSchema" xmlns:p="http://schemas.microsoft.com/office/2006/metadata/properties" xmlns:ns3="520323f8-60b7-4e25-bc49-b01b23f886ff" targetNamespace="http://schemas.microsoft.com/office/2006/metadata/properties" ma:root="true" ma:fieldsID="a63e7d90274bc2f8dd600897d69f8130" ns3:_="">
    <xsd:import namespace="520323f8-60b7-4e25-bc49-b01b23f886f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323f8-60b7-4e25-bc49-b01b23f886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C9DEAA-DC2A-4D23-9264-AE9D8CBA86F5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520323f8-60b7-4e25-bc49-b01b23f886ff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1FA913-8201-421F-AF25-50D02FAE6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0323f8-60b7-4e25-bc49-b01b23f886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33C3A2-B4A8-461C-8695-0619E3140D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Basic Calculator</vt:lpstr>
      <vt:lpstr>Income Comparison</vt:lpstr>
      <vt:lpstr>TSP Annual Balance After Retire</vt:lpstr>
      <vt:lpstr>Total Payments After Retire</vt:lpstr>
      <vt:lpstr>TSP Historical Rates of Return</vt:lpstr>
      <vt:lpstr>Min Withdrawl Factors</vt:lpstr>
      <vt:lpstr>SL Conversion Chart</vt:lpstr>
      <vt:lpstr>Hours per Week Chart</vt:lpstr>
      <vt:lpstr>GS Pay Scale</vt:lpstr>
      <vt:lpstr>Websites</vt:lpstr>
      <vt:lpstr>New Year Data</vt:lpstr>
      <vt:lpstr>SL Calculations</vt:lpstr>
      <vt:lpstr>Updates</vt:lpstr>
      <vt:lpstr>ALLLEO</vt:lpstr>
      <vt:lpstr>'Basic Calculator'!Print_Area</vt:lpstr>
      <vt:lpstr>'Hours per Week Chart'!Print_Area</vt:lpstr>
      <vt:lpstr>'Income Comparison'!Print_Area</vt:lpstr>
      <vt:lpstr>'Min Withdrawl Factors'!Print_Area</vt:lpstr>
      <vt:lpstr>'Total Payments After Retire'!Print_Area</vt:lpstr>
      <vt:lpstr>'TSP Annual Balance After Retire'!Print_Area</vt:lpstr>
      <vt:lpstr>'Hours per Week Chart'!Print_Titles</vt:lpstr>
      <vt:lpstr>'SL Conversion Chart'!Print_Titles</vt:lpstr>
    </vt:vector>
  </TitlesOfParts>
  <Company>USSS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JOHNGG1</cp:lastModifiedBy>
  <cp:lastPrinted>2024-06-18T15:59:52Z</cp:lastPrinted>
  <dcterms:created xsi:type="dcterms:W3CDTF">2013-05-09T20:03:33Z</dcterms:created>
  <dcterms:modified xsi:type="dcterms:W3CDTF">2024-06-18T16:00:33Z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0x010100E5E4A5695E198049B61BE502EFE458F6</vt:lpwstr>
  </property>
</Properties>
</file>